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U_ESF\2023\Osvetleni knihovny\_Osvetleni knihovny_k pripominkam\Vykazy\"/>
    </mc:Choice>
  </mc:AlternateContent>
  <xr:revisionPtr revIDLastSave="0" documentId="13_ncr:1_{79CE3B9C-78E2-4124-978D-E88F2355D967}" xr6:coauthVersionLast="47" xr6:coauthVersionMax="47" xr10:uidLastSave="{00000000-0000-0000-0000-000000000000}"/>
  <bookViews>
    <workbookView xWindow="-28920" yWindow="-120" windowWidth="29040" windowHeight="176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3" r:id="rId4"/>
    <sheet name="1 2 Pol" sheetId="14" r:id="rId5"/>
    <sheet name="el.silnoproud" sheetId="15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Pol'!$A$1:$Y$17</definedName>
    <definedName name="_xlnm.Print_Area" localSheetId="4">'1 2 Pol'!$A$1:$Y$12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7" i="15" l="1"/>
  <c r="E47" i="15"/>
  <c r="G46" i="15"/>
  <c r="E46" i="15"/>
  <c r="G45" i="15"/>
  <c r="E45" i="15"/>
  <c r="G44" i="15"/>
  <c r="E44" i="15"/>
  <c r="G43" i="15"/>
  <c r="E43" i="15"/>
  <c r="G42" i="15"/>
  <c r="E42" i="15"/>
  <c r="G41" i="15"/>
  <c r="E41" i="15"/>
  <c r="G40" i="15"/>
  <c r="E40" i="15"/>
  <c r="G39" i="15"/>
  <c r="E39" i="15"/>
  <c r="G34" i="15"/>
  <c r="E34" i="15"/>
  <c r="G33" i="15"/>
  <c r="E33" i="15"/>
  <c r="G32" i="15"/>
  <c r="E32" i="15"/>
  <c r="G28" i="15"/>
  <c r="E28" i="15"/>
  <c r="G27" i="15"/>
  <c r="E27" i="15"/>
  <c r="G19" i="15"/>
  <c r="E19" i="15"/>
  <c r="G18" i="15"/>
  <c r="G22" i="15" s="1"/>
  <c r="E18" i="15"/>
  <c r="G12" i="15"/>
  <c r="E12" i="15"/>
  <c r="G11" i="15"/>
  <c r="E11" i="15"/>
  <c r="G10" i="15"/>
  <c r="E10" i="15"/>
  <c r="G9" i="15"/>
  <c r="E9" i="15"/>
  <c r="G36" i="15" l="1"/>
  <c r="E29" i="15"/>
  <c r="E22" i="15"/>
  <c r="E15" i="15"/>
  <c r="E49" i="15"/>
  <c r="G29" i="15"/>
  <c r="E36" i="15"/>
  <c r="G15" i="15"/>
  <c r="G49" i="15"/>
  <c r="G51" i="15" l="1"/>
  <c r="E51" i="15"/>
  <c r="C1" i="15" l="1"/>
  <c r="F9" i="14" s="1"/>
  <c r="G8" i="14"/>
  <c r="G11" i="14" s="1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AE11" i="14"/>
  <c r="AF11" i="14"/>
  <c r="G45" i="1" s="1"/>
  <c r="G8" i="13"/>
  <c r="I59" i="1" s="1"/>
  <c r="I16" i="1" s="1"/>
  <c r="G9" i="13"/>
  <c r="M9" i="13" s="1"/>
  <c r="I9" i="13"/>
  <c r="K9" i="13"/>
  <c r="O9" i="13"/>
  <c r="O8" i="13" s="1"/>
  <c r="Q9" i="13"/>
  <c r="V9" i="13"/>
  <c r="G11" i="13"/>
  <c r="M11" i="13" s="1"/>
  <c r="I11" i="13"/>
  <c r="K11" i="13"/>
  <c r="O11" i="13"/>
  <c r="Q11" i="13"/>
  <c r="V11" i="13"/>
  <c r="G13" i="13"/>
  <c r="M13" i="13" s="1"/>
  <c r="I13" i="13"/>
  <c r="K13" i="13"/>
  <c r="O13" i="13"/>
  <c r="Q13" i="13"/>
  <c r="V13" i="13"/>
  <c r="AE16" i="13"/>
  <c r="F44" i="1" s="1"/>
  <c r="I44" i="1" s="1"/>
  <c r="AF16" i="13"/>
  <c r="G44" i="1" s="1"/>
  <c r="I17" i="1"/>
  <c r="H46" i="1"/>
  <c r="J28" i="1"/>
  <c r="J26" i="1"/>
  <c r="G38" i="1"/>
  <c r="F38" i="1"/>
  <c r="J23" i="1"/>
  <c r="J24" i="1"/>
  <c r="J25" i="1"/>
  <c r="J27" i="1"/>
  <c r="E24" i="1"/>
  <c r="E26" i="1"/>
  <c r="F39" i="1" l="1"/>
  <c r="F46" i="1" s="1"/>
  <c r="I41" i="1"/>
  <c r="V8" i="13"/>
  <c r="Q8" i="13"/>
  <c r="K8" i="13"/>
  <c r="I8" i="13"/>
  <c r="M8" i="13"/>
  <c r="G16" i="13"/>
  <c r="I60" i="1"/>
  <c r="G39" i="1"/>
  <c r="F43" i="1"/>
  <c r="F45" i="1"/>
  <c r="I45" i="1" s="1"/>
  <c r="I46" i="1" s="1"/>
  <c r="G43" i="1"/>
  <c r="I40" i="1" l="1"/>
  <c r="I63" i="1"/>
  <c r="I18" i="1"/>
  <c r="I21" i="1" s="1"/>
  <c r="G25" i="1" s="1"/>
  <c r="I43" i="1"/>
  <c r="J43" i="1" s="1"/>
  <c r="I39" i="1"/>
  <c r="G46" i="1"/>
  <c r="A27" i="1" l="1"/>
  <c r="A28" i="1" s="1"/>
  <c r="G28" i="1" s="1"/>
  <c r="G27" i="1" s="1"/>
  <c r="G29" i="1" s="1"/>
  <c r="J61" i="1"/>
  <c r="J59" i="1"/>
  <c r="J60" i="1"/>
  <c r="J62" i="1"/>
  <c r="J39" i="1"/>
  <c r="J44" i="1"/>
  <c r="J45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35286086-BE78-476C-A689-51F2955846F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5E9DAF3-EDC7-47AD-805A-F757C82BB4D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87066BAA-30C1-4371-A328-2884C00FCFB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44C93A6-9306-4CB1-97E3-4F3705FA6D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<sst xmlns="http://schemas.openxmlformats.org/spreadsheetml/2006/main" count="330" uniqueCount="178">
  <si>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</si>
  <si>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</si>
  <si>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</si>
  <si>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</si>
  <si>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</si>
  <si>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</si>
  <si>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</si>
  <si>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</si>
  <si>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</si>
  <si>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</si>
  <si>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</si>
  <si>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</si>
  <si>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</si>
  <si>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</si>
  <si>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</si>
  <si>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</si>
  <si>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</si>
  <si>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</si>
  <si>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</si>
  <si>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</si>
  <si>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</si>
  <si>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</si>
  <si>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</si>
  <si>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</si>
  <si>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</si>
  <si>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</si>
  <si>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</si>
  <si>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</si>
  <si>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</si>
  <si>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</si>
  <si>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</si>
  <si>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</si>
  <si>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</si>
  <si>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</si>
  <si>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</si>
  <si>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</si>
  <si>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</si>
  <si>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</si>
  <si>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</si>
  <si>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</si>
  <si>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</si>
  <si>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</si>
  <si>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</si>
  <si>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2023/23 PaK</t>
  </si>
  <si>
    <t>Osvětlení knihovny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</si>
  <si>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</si>
  <si>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</si>
  <si>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</si>
  <si>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</si>
  <si>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</si>
  <si>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</si>
  <si>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</si>
  <si>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62/13</t>
  </si>
  <si>
    <t>Brno-Veveří</t>
  </si>
  <si>
    <t>60754583</t>
  </si>
  <si>
    <t>CZ60754583</t>
  </si>
  <si>
    <t>Stavba</t>
  </si>
  <si>
    <t>Ostatní a vedlejší náklady</t>
  </si>
  <si>
    <t>0</t>
  </si>
  <si>
    <t>VN+ON</t>
  </si>
  <si>
    <t>Stavební objekt</t>
  </si>
  <si>
    <t>1</t>
  </si>
  <si>
    <t>stavební část</t>
  </si>
  <si>
    <t>2</t>
  </si>
  <si>
    <t>profese</t>
  </si>
  <si>
    <t>Celkem za stavbu</t>
  </si>
  <si>
    <t>CZK</t>
  </si>
  <si>
    <t>#POPS</t>
  </si>
  <si>
    <t>Popis stavby: 2023/23 PaK - Osvětlení knihovny</t>
  </si>
  <si>
    <t>#POPO</t>
  </si>
  <si>
    <t>Popis objektu: 00 - Vedlejší a ostatní náklady</t>
  </si>
  <si>
    <t>#POPR</t>
  </si>
  <si>
    <t>Popis rozpočtu: 0 - VN+ON</t>
  </si>
  <si>
    <t>Popis objektu: 1 - Osvětlení knihovny</t>
  </si>
  <si>
    <t>Popis rozpočtu: 1 - stavební část</t>
  </si>
  <si>
    <t>Popis rozpočtu: 2 - profese</t>
  </si>
  <si>
    <t>Rekapitulace dílů</t>
  </si>
  <si>
    <t>Typ dílu</t>
  </si>
  <si>
    <t>95</t>
  </si>
  <si>
    <t>Dokončovací konstrukce na pozemních stavbách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</si>
  <si>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</si>
  <si>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</si>
  <si>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</si>
  <si>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</si>
  <si>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</si>
  <si>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</si>
  <si>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</si>
  <si>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</si>
  <si>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</si>
  <si>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</si>
  <si>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</si>
  <si>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</si>
  <si>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</si>
  <si>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</si>
  <si>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</si>
  <si>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</si>
  <si>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</si>
  <si>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</si>
  <si>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</si>
  <si>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</si>
  <si>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</si>
  <si>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</si>
  <si>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</si>
  <si>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</si>
  <si>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</si>
  <si>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</si>
  <si>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</si>
  <si>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</si>
  <si>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</si>
  <si>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</si>
  <si>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</si>
  <si>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</si>
  <si>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Indiv</t>
  </si>
  <si>
    <t>Běžná</t>
  </si>
  <si>
    <t>Vlastní</t>
  </si>
  <si>
    <t>SUM</t>
  </si>
  <si>
    <t>END</t>
  </si>
  <si>
    <t>Položkový soupis prací a dodávek</t>
  </si>
  <si>
    <t>950 1</t>
  </si>
  <si>
    <t>m2</t>
  </si>
  <si>
    <t>Práce</t>
  </si>
  <si>
    <t>POL1_1</t>
  </si>
  <si>
    <t>274,64+152,73+46*2,0</t>
  </si>
  <si>
    <t>VV</t>
  </si>
  <si>
    <t>950 r</t>
  </si>
  <si>
    <t>POL1_</t>
  </si>
  <si>
    <t>regály cca : 680</t>
  </si>
  <si>
    <t>952901</t>
  </si>
  <si>
    <t>274,64+152,73</t>
  </si>
  <si>
    <t>210</t>
  </si>
  <si>
    <t>Elekroinstalace- silnoproud dle samostat.rozpočtu</t>
  </si>
  <si>
    <t>soubor</t>
  </si>
  <si>
    <t xml:space="preserve">Celkem </t>
  </si>
  <si>
    <t>dodávka</t>
  </si>
  <si>
    <t>montáž</t>
  </si>
  <si>
    <t>Mj</t>
  </si>
  <si>
    <t>Počet</t>
  </si>
  <si>
    <t>cena ks/m</t>
  </si>
  <si>
    <t>cena celkem</t>
  </si>
  <si>
    <t/>
  </si>
  <si>
    <t>Kabely</t>
  </si>
  <si>
    <t>KABEL SILOVÝ,IZOLACE PVC</t>
  </si>
  <si>
    <t>CXKH-R-J 5x1,5 , pevně</t>
  </si>
  <si>
    <t>m</t>
  </si>
  <si>
    <t>CXKH-R-J 3x1,5 , pevně</t>
  </si>
  <si>
    <t>CYY 6(H07V-U)</t>
  </si>
  <si>
    <t>CYY 4(H07V-U)</t>
  </si>
  <si>
    <t>Kabely - celkem</t>
  </si>
  <si>
    <t xml:space="preserve">Osvětlení  </t>
  </si>
  <si>
    <r>
      <t xml:space="preserve">A - </t>
    </r>
    <r>
      <rPr>
        <sz val="9"/>
        <color rgb="FF000000"/>
        <rFont val="Calibri"/>
        <family val="2"/>
        <charset val="238"/>
        <scheme val="minor"/>
      </rPr>
      <t xml:space="preserve">Svítidlo přisazené lineární, kovová konstrukce, bílý lak, opál prisma PC difuzer, 
profil 75x75, délka 1200 mm, LED 40 W, 3000 K, 3400 lm ze svítidla UGR&lt;19, Ra&gt;90, IP20, driver nestmívatelný
</t>
    </r>
  </si>
  <si>
    <t>ks</t>
  </si>
  <si>
    <t>Recyklační poplatek ze svítidla</t>
  </si>
  <si>
    <t>Osvětlení - celkem</t>
  </si>
  <si>
    <t>SVORKOVNICE KRABICOVÁ</t>
  </si>
  <si>
    <t>svorka krabicová  3x0,5-2,5mm2</t>
  </si>
  <si>
    <t>svorka krabicová  5x1-2,5mm2</t>
  </si>
  <si>
    <t>Celkem:</t>
  </si>
  <si>
    <t>Demontáže</t>
  </si>
  <si>
    <t>Demontáž osvětlení vč. přístrojů (bude 
odevzdáno investorovi nebo zlikvidováno)</t>
  </si>
  <si>
    <t>kpl</t>
  </si>
  <si>
    <t xml:space="preserve">Demontáž a opětovná montáž podhledů </t>
  </si>
  <si>
    <t>Zapravení otvorů po svítidlech, vč. výmalby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</si>
  <si>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</si>
  <si>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</si>
  <si>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</si>
  <si>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</si>
  <si>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</si>
  <si>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</si>
  <si>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Pomocné stavební přípomoci (sekání drážek, průrazy, sekání kapes,  apod.)</t>
  </si>
  <si>
    <t>Zapuštění stávající kabeláže vč. zapravení a výmalby</t>
  </si>
  <si>
    <t>Koordinace s ostatními profesemi</t>
  </si>
  <si>
    <t>Dohledání napojovacích bodů</t>
  </si>
  <si>
    <t>Požární ucpávky</t>
  </si>
  <si>
    <t>HZS - celkem</t>
  </si>
  <si>
    <t>Elektromontáže - celkem</t>
  </si>
  <si>
    <t>ochrana knihovny před poškozením - zřízení + odstranění</t>
  </si>
  <si>
    <t>Zakrývání knihovny před poškozením a zaprášením - zřízení+odstranění</t>
  </si>
  <si>
    <t xml:space="preserve"> úklid + zapravení stropu po instalaci světel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</si>
</sst>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3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name val="Arial CE"/>
    </font>
    <font>
      <b/>
      <sz val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2" fillId="0" borderId="0"/>
  </cellStyleXfs>
  <cellXfs count="329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9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3" borderId="6" xfId="0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28" xfId="0" applyNumberFormat="1" applyFont="1" applyFill="1" applyBorder="1" applyAlignment="1">
      <alignment vertical="center"/>
    </xf>
    <xf numFmtId="4" fontId="8" fillId="5" borderId="29" xfId="0" applyNumberFormat="1" applyFont="1" applyFill="1" applyBorder="1" applyAlignment="1">
      <alignment vertical="center" wrapText="1"/>
    </xf>
    <xf numFmtId="4" fontId="11" fillId="5" borderId="30" xfId="0" applyNumberFormat="1" applyFont="1" applyFill="1" applyBorder="1" applyAlignment="1">
      <alignment horizontal="center" vertical="center" wrapText="1" shrinkToFit="1"/>
    </xf>
    <xf numFmtId="4" fontId="8" fillId="5" borderId="28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3" fontId="8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4" fillId="0" borderId="32" xfId="0" applyNumberFormat="1" applyFont="1" applyBorder="1" applyAlignment="1">
      <alignment horizontal="right" vertical="center" wrapText="1" shrinkToFit="1"/>
    </xf>
    <xf numFmtId="4" fontId="4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9" fillId="0" borderId="31" xfId="0" applyNumberFormat="1" applyFont="1" applyBorder="1" applyAlignment="1">
      <alignment vertical="center"/>
    </xf>
    <xf numFmtId="4" fontId="9" fillId="0" borderId="32" xfId="0" applyNumberFormat="1" applyFont="1" applyBorder="1" applyAlignment="1">
      <alignment vertical="center" wrapText="1" shrinkToFit="1"/>
    </xf>
    <xf numFmtId="4" fontId="9" fillId="0" borderId="32" xfId="0" applyNumberFormat="1" applyFont="1" applyBorder="1" applyAlignment="1">
      <alignment vertical="center" shrinkToFit="1"/>
    </xf>
    <xf numFmtId="4" fontId="9" fillId="0" borderId="33" xfId="0" applyNumberFormat="1" applyFont="1" applyBorder="1" applyAlignment="1">
      <alignment vertical="center" shrinkToFit="1"/>
    </xf>
    <xf numFmtId="3" fontId="9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0" fontId="8" fillId="3" borderId="34" xfId="0" applyFont="1" applyFill="1" applyBorder="1" applyAlignment="1">
      <alignment vertical="center"/>
    </xf>
    <xf numFmtId="0" fontId="8" fillId="3" borderId="34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4" fontId="8" fillId="3" borderId="36" xfId="0" applyNumberFormat="1" applyFont="1" applyFill="1" applyBorder="1" applyAlignment="1">
      <alignment vertical="center"/>
    </xf>
    <xf numFmtId="164" fontId="8" fillId="0" borderId="33" xfId="0" applyNumberFormat="1" applyFont="1" applyBorder="1" applyAlignment="1">
      <alignment vertical="center"/>
    </xf>
    <xf numFmtId="164" fontId="8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8" fillId="0" borderId="33" xfId="0" applyNumberFormat="1" applyFont="1" applyBorder="1" applyAlignment="1">
      <alignment horizontal="center" vertical="center"/>
    </xf>
    <xf numFmtId="4" fontId="8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9" fillId="3" borderId="0" xfId="0" applyNumberFormat="1" applyFont="1" applyFill="1" applyAlignment="1">
      <alignment vertical="top" shrinkToFit="1"/>
    </xf>
    <xf numFmtId="0" fontId="9" fillId="3" borderId="27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5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37" xfId="0" applyNumberFormat="1" applyFont="1" applyFill="1" applyBorder="1" applyAlignment="1">
      <alignment vertical="top" shrinkToFit="1"/>
    </xf>
    <xf numFmtId="4" fontId="9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19" fillId="0" borderId="0" xfId="0" quotePrefix="1" applyNumberFormat="1" applyFont="1" applyAlignment="1">
      <alignment horizontal="left" vertical="top" wrapText="1"/>
    </xf>
    <xf numFmtId="49" fontId="20" fillId="0" borderId="0" xfId="2" applyNumberFormat="1" applyFont="1" applyAlignment="1">
      <alignment wrapText="1"/>
    </xf>
    <xf numFmtId="49" fontId="1" fillId="0" borderId="0" xfId="2" applyNumberFormat="1"/>
    <xf numFmtId="0" fontId="1" fillId="0" borderId="0" xfId="2"/>
    <xf numFmtId="49" fontId="1" fillId="0" borderId="0" xfId="2" applyNumberFormat="1" applyAlignment="1">
      <alignment wrapText="1"/>
    </xf>
    <xf numFmtId="4" fontId="1" fillId="0" borderId="1" xfId="2" applyNumberFormat="1" applyBorder="1" applyAlignment="1">
      <alignment horizontal="center"/>
    </xf>
    <xf numFmtId="4" fontId="1" fillId="0" borderId="11" xfId="2" applyNumberFormat="1" applyBorder="1" applyAlignment="1">
      <alignment horizontal="center"/>
    </xf>
    <xf numFmtId="4" fontId="20" fillId="0" borderId="13" xfId="2" applyNumberFormat="1" applyFont="1" applyBorder="1" applyAlignment="1">
      <alignment horizontal="center"/>
    </xf>
    <xf numFmtId="49" fontId="21" fillId="6" borderId="43" xfId="2" applyNumberFormat="1" applyFont="1" applyFill="1" applyBorder="1" applyAlignment="1">
      <alignment horizontal="left" wrapText="1"/>
    </xf>
    <xf numFmtId="49" fontId="21" fillId="6" borderId="44" xfId="2" applyNumberFormat="1" applyFont="1" applyFill="1" applyBorder="1" applyAlignment="1">
      <alignment horizontal="left"/>
    </xf>
    <xf numFmtId="4" fontId="21" fillId="6" borderId="45" xfId="2" applyNumberFormat="1" applyFont="1" applyFill="1" applyBorder="1" applyAlignment="1">
      <alignment horizontal="left"/>
    </xf>
    <xf numFmtId="4" fontId="21" fillId="6" borderId="46" xfId="2" applyNumberFormat="1" applyFont="1" applyFill="1" applyBorder="1" applyAlignment="1">
      <alignment horizontal="left"/>
    </xf>
    <xf numFmtId="0" fontId="23" fillId="0" borderId="46" xfId="3" applyFont="1" applyBorder="1" applyAlignment="1">
      <alignment horizontal="center" vertical="top" wrapText="1"/>
    </xf>
    <xf numFmtId="4" fontId="21" fillId="6" borderId="47" xfId="2" applyNumberFormat="1" applyFont="1" applyFill="1" applyBorder="1" applyAlignment="1">
      <alignment horizontal="left"/>
    </xf>
    <xf numFmtId="4" fontId="21" fillId="6" borderId="48" xfId="2" applyNumberFormat="1" applyFont="1" applyFill="1" applyBorder="1" applyAlignment="1">
      <alignment horizontal="left"/>
    </xf>
    <xf numFmtId="4" fontId="21" fillId="6" borderId="49" xfId="2" applyNumberFormat="1" applyFont="1" applyFill="1" applyBorder="1" applyAlignment="1">
      <alignment horizontal="left"/>
    </xf>
    <xf numFmtId="4" fontId="21" fillId="6" borderId="50" xfId="2" applyNumberFormat="1" applyFont="1" applyFill="1" applyBorder="1" applyAlignment="1">
      <alignment horizontal="left"/>
    </xf>
    <xf numFmtId="4" fontId="21" fillId="6" borderId="51" xfId="2" applyNumberFormat="1" applyFont="1" applyFill="1" applyBorder="1" applyAlignment="1">
      <alignment horizontal="left"/>
    </xf>
    <xf numFmtId="49" fontId="24" fillId="7" borderId="43" xfId="2" applyNumberFormat="1" applyFont="1" applyFill="1" applyBorder="1" applyAlignment="1">
      <alignment horizontal="left" wrapText="1"/>
    </xf>
    <xf numFmtId="49" fontId="24" fillId="7" borderId="44" xfId="2" applyNumberFormat="1" applyFont="1" applyFill="1" applyBorder="1" applyAlignment="1">
      <alignment horizontal="left"/>
    </xf>
    <xf numFmtId="4" fontId="24" fillId="7" borderId="52" xfId="2" applyNumberFormat="1" applyFont="1" applyFill="1" applyBorder="1" applyAlignment="1">
      <alignment horizontal="left"/>
    </xf>
    <xf numFmtId="4" fontId="24" fillId="7" borderId="43" xfId="2" applyNumberFormat="1" applyFont="1" applyFill="1" applyBorder="1" applyAlignment="1">
      <alignment horizontal="left"/>
    </xf>
    <xf numFmtId="4" fontId="24" fillId="7" borderId="44" xfId="2" applyNumberFormat="1" applyFont="1" applyFill="1" applyBorder="1" applyAlignment="1">
      <alignment horizontal="left"/>
    </xf>
    <xf numFmtId="4" fontId="24" fillId="7" borderId="53" xfId="2" applyNumberFormat="1" applyFont="1" applyFill="1" applyBorder="1" applyAlignment="1">
      <alignment horizontal="left"/>
    </xf>
    <xf numFmtId="49" fontId="25" fillId="0" borderId="43" xfId="2" applyNumberFormat="1" applyFont="1" applyBorder="1" applyAlignment="1">
      <alignment horizontal="left" wrapText="1"/>
    </xf>
    <xf numFmtId="49" fontId="25" fillId="0" borderId="44" xfId="2" applyNumberFormat="1" applyFont="1" applyBorder="1" applyAlignment="1">
      <alignment horizontal="left"/>
    </xf>
    <xf numFmtId="4" fontId="25" fillId="0" borderId="52" xfId="2" applyNumberFormat="1" applyFont="1" applyBorder="1" applyAlignment="1">
      <alignment horizontal="left"/>
    </xf>
    <xf numFmtId="4" fontId="25" fillId="0" borderId="43" xfId="2" applyNumberFormat="1" applyFont="1" applyBorder="1" applyAlignment="1">
      <alignment horizontal="left"/>
    </xf>
    <xf numFmtId="4" fontId="21" fillId="0" borderId="44" xfId="2" applyNumberFormat="1" applyFont="1" applyBorder="1" applyAlignment="1">
      <alignment horizontal="right"/>
    </xf>
    <xf numFmtId="4" fontId="25" fillId="0" borderId="44" xfId="2" applyNumberFormat="1" applyFont="1" applyBorder="1" applyAlignment="1">
      <alignment horizontal="left"/>
    </xf>
    <xf numFmtId="4" fontId="21" fillId="0" borderId="53" xfId="2" applyNumberFormat="1" applyFont="1" applyBorder="1" applyAlignment="1">
      <alignment horizontal="right"/>
    </xf>
    <xf numFmtId="49" fontId="25" fillId="8" borderId="43" xfId="2" applyNumberFormat="1" applyFont="1" applyFill="1" applyBorder="1" applyAlignment="1">
      <alignment horizontal="left" wrapText="1"/>
    </xf>
    <xf numFmtId="4" fontId="21" fillId="9" borderId="53" xfId="2" applyNumberFormat="1" applyFont="1" applyFill="1" applyBorder="1" applyAlignment="1">
      <alignment horizontal="right"/>
    </xf>
    <xf numFmtId="49" fontId="26" fillId="10" borderId="43" xfId="2" applyNumberFormat="1" applyFont="1" applyFill="1" applyBorder="1" applyAlignment="1">
      <alignment horizontal="left" wrapText="1"/>
    </xf>
    <xf numFmtId="49" fontId="26" fillId="0" borderId="44" xfId="2" applyNumberFormat="1" applyFont="1" applyBorder="1" applyAlignment="1">
      <alignment horizontal="left"/>
    </xf>
    <xf numFmtId="4" fontId="26" fillId="0" borderId="52" xfId="2" applyNumberFormat="1" applyFont="1" applyBorder="1" applyAlignment="1">
      <alignment horizontal="left"/>
    </xf>
    <xf numFmtId="4" fontId="26" fillId="0" borderId="43" xfId="2" applyNumberFormat="1" applyFont="1" applyBorder="1" applyAlignment="1">
      <alignment horizontal="left"/>
    </xf>
    <xf numFmtId="4" fontId="26" fillId="0" borderId="44" xfId="2" applyNumberFormat="1" applyFont="1" applyBorder="1" applyAlignment="1">
      <alignment horizontal="left"/>
    </xf>
    <xf numFmtId="49" fontId="21" fillId="0" borderId="43" xfId="2" applyNumberFormat="1" applyFont="1" applyBorder="1" applyAlignment="1">
      <alignment horizontal="left" wrapText="1"/>
    </xf>
    <xf numFmtId="49" fontId="21" fillId="0" borderId="44" xfId="2" applyNumberFormat="1" applyFont="1" applyBorder="1" applyAlignment="1">
      <alignment horizontal="left"/>
    </xf>
    <xf numFmtId="4" fontId="21" fillId="0" borderId="52" xfId="2" applyNumberFormat="1" applyFont="1" applyBorder="1" applyAlignment="1">
      <alignment horizontal="right"/>
    </xf>
    <xf numFmtId="4" fontId="21" fillId="0" borderId="43" xfId="2" applyNumberFormat="1" applyFont="1" applyBorder="1" applyAlignment="1">
      <alignment horizontal="right"/>
    </xf>
    <xf numFmtId="4" fontId="21" fillId="0" borderId="52" xfId="2" applyNumberFormat="1" applyFont="1" applyBorder="1" applyAlignment="1">
      <alignment horizontal="left"/>
    </xf>
    <xf numFmtId="4" fontId="21" fillId="0" borderId="43" xfId="2" applyNumberFormat="1" applyFont="1" applyBorder="1" applyAlignment="1">
      <alignment horizontal="left"/>
    </xf>
    <xf numFmtId="4" fontId="21" fillId="0" borderId="44" xfId="2" applyNumberFormat="1" applyFont="1" applyBorder="1" applyAlignment="1">
      <alignment horizontal="left"/>
    </xf>
    <xf numFmtId="49" fontId="21" fillId="9" borderId="43" xfId="2" applyNumberFormat="1" applyFont="1" applyFill="1" applyBorder="1" applyAlignment="1">
      <alignment horizontal="left" wrapText="1"/>
    </xf>
    <xf numFmtId="49" fontId="21" fillId="9" borderId="44" xfId="2" applyNumberFormat="1" applyFont="1" applyFill="1" applyBorder="1" applyAlignment="1">
      <alignment horizontal="left"/>
    </xf>
    <xf numFmtId="4" fontId="21" fillId="9" borderId="44" xfId="2" applyNumberFormat="1" applyFont="1" applyFill="1" applyBorder="1" applyAlignment="1">
      <alignment horizontal="right"/>
    </xf>
    <xf numFmtId="4" fontId="21" fillId="9" borderId="44" xfId="2" applyNumberFormat="1" applyFont="1" applyFill="1" applyBorder="1" applyAlignment="1">
      <alignment horizontal="left"/>
    </xf>
    <xf numFmtId="49" fontId="25" fillId="8" borderId="44" xfId="2" applyNumberFormat="1" applyFont="1" applyFill="1" applyBorder="1" applyAlignment="1">
      <alignment horizontal="left"/>
    </xf>
    <xf numFmtId="4" fontId="25" fillId="0" borderId="43" xfId="2" applyNumberFormat="1" applyFont="1" applyBorder="1" applyAlignment="1">
      <alignment horizontal="right"/>
    </xf>
    <xf numFmtId="4" fontId="27" fillId="9" borderId="53" xfId="2" applyNumberFormat="1" applyFont="1" applyFill="1" applyBorder="1" applyAlignment="1">
      <alignment horizontal="right"/>
    </xf>
    <xf numFmtId="49" fontId="28" fillId="0" borderId="43" xfId="2" applyNumberFormat="1" applyFont="1" applyBorder="1" applyAlignment="1">
      <alignment horizontal="left" wrapText="1"/>
    </xf>
    <xf numFmtId="49" fontId="27" fillId="0" borderId="43" xfId="2" applyNumberFormat="1" applyFont="1" applyBorder="1" applyAlignment="1">
      <alignment horizontal="left" wrapText="1"/>
    </xf>
    <xf numFmtId="49" fontId="21" fillId="0" borderId="54" xfId="2" applyNumberFormat="1" applyFont="1" applyBorder="1" applyAlignment="1">
      <alignment horizontal="left" wrapText="1"/>
    </xf>
    <xf numFmtId="49" fontId="25" fillId="0" borderId="49" xfId="2" applyNumberFormat="1" applyFont="1" applyBorder="1" applyAlignment="1">
      <alignment horizontal="left" wrapText="1"/>
    </xf>
    <xf numFmtId="4" fontId="27" fillId="0" borderId="44" xfId="2" applyNumberFormat="1" applyFont="1" applyBorder="1" applyAlignment="1">
      <alignment horizontal="right"/>
    </xf>
    <xf numFmtId="4" fontId="27" fillId="0" borderId="53" xfId="2" applyNumberFormat="1" applyFont="1" applyBorder="1" applyAlignment="1">
      <alignment horizontal="right"/>
    </xf>
    <xf numFmtId="49" fontId="26" fillId="0" borderId="43" xfId="2" applyNumberFormat="1" applyFont="1" applyBorder="1" applyAlignment="1">
      <alignment horizontal="left" wrapText="1"/>
    </xf>
    <xf numFmtId="4" fontId="26" fillId="0" borderId="52" xfId="2" applyNumberFormat="1" applyFont="1" applyBorder="1" applyAlignment="1">
      <alignment horizontal="right"/>
    </xf>
    <xf numFmtId="4" fontId="26" fillId="0" borderId="43" xfId="2" applyNumberFormat="1" applyFont="1" applyBorder="1" applyAlignment="1">
      <alignment horizontal="right"/>
    </xf>
    <xf numFmtId="4" fontId="26" fillId="0" borderId="44" xfId="2" applyNumberFormat="1" applyFont="1" applyBorder="1" applyAlignment="1">
      <alignment horizontal="right"/>
    </xf>
    <xf numFmtId="49" fontId="29" fillId="0" borderId="43" xfId="2" applyNumberFormat="1" applyFont="1" applyBorder="1" applyAlignment="1">
      <alignment horizontal="left" wrapText="1"/>
    </xf>
    <xf numFmtId="49" fontId="30" fillId="0" borderId="43" xfId="2" applyNumberFormat="1" applyFont="1" applyBorder="1" applyAlignment="1">
      <alignment horizontal="left" wrapText="1"/>
    </xf>
    <xf numFmtId="4" fontId="25" fillId="0" borderId="52" xfId="2" applyNumberFormat="1" applyFont="1" applyBorder="1" applyAlignment="1">
      <alignment horizontal="right"/>
    </xf>
    <xf numFmtId="4" fontId="25" fillId="0" borderId="44" xfId="2" applyNumberFormat="1" applyFont="1" applyBorder="1" applyAlignment="1">
      <alignment horizontal="right"/>
    </xf>
    <xf numFmtId="4" fontId="21" fillId="9" borderId="52" xfId="2" applyNumberFormat="1" applyFont="1" applyFill="1" applyBorder="1" applyAlignment="1">
      <alignment horizontal="right"/>
    </xf>
    <xf numFmtId="4" fontId="21" fillId="9" borderId="43" xfId="2" applyNumberFormat="1" applyFont="1" applyFill="1" applyBorder="1" applyAlignment="1">
      <alignment horizontal="right"/>
    </xf>
    <xf numFmtId="4" fontId="25" fillId="8" borderId="52" xfId="2" applyNumberFormat="1" applyFont="1" applyFill="1" applyBorder="1" applyAlignment="1">
      <alignment horizontal="right"/>
    </xf>
    <xf numFmtId="4" fontId="25" fillId="8" borderId="43" xfId="2" applyNumberFormat="1" applyFont="1" applyFill="1" applyBorder="1" applyAlignment="1">
      <alignment horizontal="right"/>
    </xf>
    <xf numFmtId="4" fontId="27" fillId="8" borderId="44" xfId="2" applyNumberFormat="1" applyFont="1" applyFill="1" applyBorder="1" applyAlignment="1">
      <alignment horizontal="right"/>
    </xf>
    <xf numFmtId="4" fontId="25" fillId="8" borderId="44" xfId="2" applyNumberFormat="1" applyFont="1" applyFill="1" applyBorder="1" applyAlignment="1">
      <alignment horizontal="right"/>
    </xf>
    <xf numFmtId="4" fontId="21" fillId="9" borderId="52" xfId="2" applyNumberFormat="1" applyFont="1" applyFill="1" applyBorder="1" applyAlignment="1">
      <alignment horizontal="left"/>
    </xf>
    <xf numFmtId="4" fontId="21" fillId="9" borderId="43" xfId="2" applyNumberFormat="1" applyFont="1" applyFill="1" applyBorder="1" applyAlignment="1">
      <alignment horizontal="left"/>
    </xf>
    <xf numFmtId="4" fontId="24" fillId="7" borderId="55" xfId="2" applyNumberFormat="1" applyFont="1" applyFill="1" applyBorder="1" applyAlignment="1">
      <alignment horizontal="left"/>
    </xf>
    <xf numFmtId="4" fontId="24" fillId="7" borderId="56" xfId="2" applyNumberFormat="1" applyFont="1" applyFill="1" applyBorder="1" applyAlignment="1">
      <alignment horizontal="left"/>
    </xf>
    <xf numFmtId="4" fontId="24" fillId="7" borderId="57" xfId="2" applyNumberFormat="1" applyFont="1" applyFill="1" applyBorder="1" applyAlignment="1">
      <alignment horizontal="center"/>
    </xf>
    <xf numFmtId="4" fontId="24" fillId="7" borderId="58" xfId="2" applyNumberFormat="1" applyFont="1" applyFill="1" applyBorder="1" applyAlignment="1">
      <alignment horizontal="center"/>
    </xf>
    <xf numFmtId="4" fontId="1" fillId="0" borderId="0" xfId="2" applyNumberFormat="1"/>
    <xf numFmtId="49" fontId="21" fillId="9" borderId="43" xfId="2" applyNumberFormat="1" applyFont="1" applyFill="1" applyBorder="1" applyAlignment="1">
      <alignment horizontal="left"/>
    </xf>
    <xf numFmtId="4" fontId="21" fillId="9" borderId="49" xfId="2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49" fontId="8" fillId="0" borderId="31" xfId="0" applyNumberFormat="1" applyFont="1" applyBorder="1" applyAlignment="1">
      <alignment vertical="center" wrapText="1"/>
    </xf>
    <xf numFmtId="49" fontId="8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9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9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9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9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" fontId="1" fillId="0" borderId="20" xfId="2" applyNumberFormat="1" applyBorder="1" applyAlignment="1">
      <alignment horizontal="center"/>
    </xf>
    <xf numFmtId="4" fontId="1" fillId="0" borderId="41" xfId="2" applyNumberFormat="1" applyBorder="1" applyAlignment="1">
      <alignment horizontal="center"/>
    </xf>
    <xf numFmtId="4" fontId="1" fillId="0" borderId="42" xfId="2" applyNumberFormat="1" applyBorder="1" applyAlignment="1">
      <alignment horizontal="center"/>
    </xf>
  </cellXfs>
  <cellStyles count="4">
    <cellStyle name="Normální" xfId="0" builtinId="0"/>
    <cellStyle name="normální 2" xfId="1" xr:uid="{00000000-0005-0000-0000-000001000000}"/>
    <cellStyle name="Normální 3" xfId="2" xr:uid="{7BA21293-DE50-44CA-A683-EA583997BA7A}"/>
    <cellStyle name="normální_POL.XLS" xfId="3" xr:uid="{E4AFFCBA-5EEF-4870-B6C4-68F46CD7AEB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64" t="s">
        <v>39</v>
      </c>
      <c r="B2" s="264"/>
      <c r="C2" s="264"/>
      <c r="D2" s="264"/>
      <c r="E2" s="264"/>
      <c r="F2" s="264"/>
      <c r="G2" s="264"/>
    </row>
  </sheetData>
  <sheetProtection algorithmName="SHA-512" hashValue="P2vveSreNBOEv2peMn5zseiA14MrSn0XHyl/oYOdf4aU5Gr4hUs0VKiVwCb1xAuJYaZL3G18VhGKWWx3bsNFXQ==" saltValue="pG91B7Z68DsC1byfI1jwl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O46" sqref="O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98" t="s">
        <v>41</v>
      </c>
      <c r="C1" s="299"/>
      <c r="D1" s="299"/>
      <c r="E1" s="299"/>
      <c r="F1" s="299"/>
      <c r="G1" s="299"/>
      <c r="H1" s="299"/>
      <c r="I1" s="299"/>
      <c r="J1" s="300"/>
    </row>
    <row r="2" spans="1:15" ht="36" customHeight="1" x14ac:dyDescent="0.2">
      <c r="A2" s="2"/>
      <c r="B2" s="72" t="s">
        <v>22</v>
      </c>
      <c r="C2" s="73"/>
      <c r="D2" s="74" t="s">
        <v>43</v>
      </c>
      <c r="E2" s="304" t="s">
        <v>44</v>
      </c>
      <c r="F2" s="305"/>
      <c r="G2" s="305"/>
      <c r="H2" s="305"/>
      <c r="I2" s="305"/>
      <c r="J2" s="306"/>
      <c r="O2" s="1"/>
    </row>
    <row r="3" spans="1:15" ht="27" hidden="1" customHeight="1" x14ac:dyDescent="0.2">
      <c r="A3" s="2"/>
      <c r="B3" s="75"/>
      <c r="C3" s="73"/>
      <c r="D3" s="76"/>
      <c r="E3" s="307"/>
      <c r="F3" s="308"/>
      <c r="G3" s="308"/>
      <c r="H3" s="308"/>
      <c r="I3" s="308"/>
      <c r="J3" s="309"/>
    </row>
    <row r="4" spans="1:15" ht="23.25" customHeight="1" x14ac:dyDescent="0.2">
      <c r="A4" s="2"/>
      <c r="B4" s="77"/>
      <c r="C4" s="78"/>
      <c r="D4" s="79"/>
      <c r="E4" s="288"/>
      <c r="F4" s="288"/>
      <c r="G4" s="288"/>
      <c r="H4" s="288"/>
      <c r="I4" s="288"/>
      <c r="J4" s="289"/>
    </row>
    <row r="5" spans="1:15" ht="24" customHeight="1" x14ac:dyDescent="0.2">
      <c r="A5" s="2"/>
      <c r="B5" s="30" t="s">
        <v>42</v>
      </c>
      <c r="D5" s="292" t="s">
        <v>45</v>
      </c>
      <c r="E5" s="293"/>
      <c r="F5" s="293"/>
      <c r="G5" s="293"/>
      <c r="H5" s="18" t="s">
        <v>40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94" t="s">
        <v>46</v>
      </c>
      <c r="E6" s="295"/>
      <c r="F6" s="295"/>
      <c r="G6" s="295"/>
      <c r="H6" s="18" t="s">
        <v>34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96" t="s">
        <v>47</v>
      </c>
      <c r="F7" s="297"/>
      <c r="G7" s="297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0" t="s">
        <v>51</v>
      </c>
      <c r="H8" s="18" t="s">
        <v>40</v>
      </c>
      <c r="I8" s="82" t="s">
        <v>54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34</v>
      </c>
      <c r="I9" s="82" t="s">
        <v>55</v>
      </c>
      <c r="J9" s="8"/>
    </row>
    <row r="10" spans="1:15" ht="15.75" hidden="1" customHeight="1" x14ac:dyDescent="0.2">
      <c r="A10" s="2"/>
      <c r="B10" s="34"/>
      <c r="C10" s="53"/>
      <c r="D10" s="81" t="s">
        <v>48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311"/>
      <c r="E11" s="311"/>
      <c r="F11" s="311"/>
      <c r="G11" s="311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87"/>
      <c r="E12" s="287"/>
      <c r="F12" s="287"/>
      <c r="G12" s="287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90"/>
      <c r="F13" s="291"/>
      <c r="G13" s="291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310"/>
      <c r="F15" s="310"/>
      <c r="G15" s="312"/>
      <c r="H15" s="312"/>
      <c r="I15" s="312" t="s">
        <v>29</v>
      </c>
      <c r="J15" s="313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76"/>
      <c r="F16" s="277"/>
      <c r="G16" s="276"/>
      <c r="H16" s="277"/>
      <c r="I16" s="276">
        <f>SUMIF(F59:F62,A16,I59:I62)+SUMIF(F59:F62,"PSU",I59:I62)</f>
        <v>0</v>
      </c>
      <c r="J16" s="278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76"/>
      <c r="F17" s="277"/>
      <c r="G17" s="276"/>
      <c r="H17" s="277"/>
      <c r="I17" s="276">
        <f>SUMIF(F59:F62,A17,I59:I62)</f>
        <v>0</v>
      </c>
      <c r="J17" s="278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76"/>
      <c r="F18" s="277"/>
      <c r="G18" s="276"/>
      <c r="H18" s="277"/>
      <c r="I18" s="276">
        <f>SUMIF(F59:F62,A18,I59:I62)</f>
        <v>0</v>
      </c>
      <c r="J18" s="278"/>
    </row>
    <row r="19" spans="1:10" ht="23.25" customHeight="1" x14ac:dyDescent="0.2">
      <c r="A19" s="142" t="s">
        <v>82</v>
      </c>
      <c r="B19" s="37" t="s">
        <v>27</v>
      </c>
      <c r="C19" s="58"/>
      <c r="D19" s="59"/>
      <c r="E19" s="276"/>
      <c r="F19" s="277"/>
      <c r="G19" s="276"/>
      <c r="H19" s="277"/>
      <c r="I19" s="276">
        <v>0</v>
      </c>
      <c r="J19" s="278"/>
    </row>
    <row r="20" spans="1:10" ht="23.25" customHeight="1" x14ac:dyDescent="0.2">
      <c r="A20" s="142" t="s">
        <v>83</v>
      </c>
      <c r="B20" s="37" t="s">
        <v>28</v>
      </c>
      <c r="C20" s="58"/>
      <c r="D20" s="59"/>
      <c r="E20" s="276"/>
      <c r="F20" s="277"/>
      <c r="G20" s="276"/>
      <c r="H20" s="277"/>
      <c r="I20" s="276">
        <v>0</v>
      </c>
      <c r="J20" s="278"/>
    </row>
    <row r="21" spans="1:10" ht="23.25" customHeight="1" x14ac:dyDescent="0.2">
      <c r="A21" s="2"/>
      <c r="B21" s="47" t="s">
        <v>29</v>
      </c>
      <c r="C21" s="60"/>
      <c r="D21" s="61"/>
      <c r="E21" s="279"/>
      <c r="F21" s="314"/>
      <c r="G21" s="279"/>
      <c r="H21" s="314"/>
      <c r="I21" s="279">
        <f>SUM(I16:J20)</f>
        <v>0</v>
      </c>
      <c r="J21" s="280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74">
        <v>0</v>
      </c>
      <c r="H23" s="275"/>
      <c r="I23" s="275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72">
        <v>0</v>
      </c>
      <c r="H24" s="273"/>
      <c r="I24" s="273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74">
        <f>I21</f>
        <v>0</v>
      </c>
      <c r="H25" s="275"/>
      <c r="I25" s="275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301">
        <v>169049</v>
      </c>
      <c r="H26" s="302"/>
      <c r="I26" s="302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303">
        <f>CenaCelkemBezDPH-(ZakladDPHSni+ZakladDPHZakl)</f>
        <v>0</v>
      </c>
      <c r="H27" s="303"/>
      <c r="I27" s="303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81">
        <f>IF(A28&gt;50, ROUNDUP(A27, 0), ROUNDDOWN(A27, 0))</f>
        <v>0</v>
      </c>
      <c r="H28" s="282"/>
      <c r="I28" s="282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81">
        <f>ZakladDPHSni+DPHSni+ZakladDPHZakl+DPHZakl+Zaokrouhleni</f>
        <v>169049</v>
      </c>
      <c r="H29" s="281"/>
      <c r="I29" s="281"/>
      <c r="J29" s="12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83"/>
      <c r="E34" s="284"/>
      <c r="G34" s="285"/>
      <c r="H34" s="286"/>
      <c r="I34" s="286"/>
      <c r="J34" s="24"/>
    </row>
    <row r="35" spans="1:10" ht="12.75" customHeight="1" x14ac:dyDescent="0.2">
      <c r="A35" s="2"/>
      <c r="B35" s="2"/>
      <c r="D35" s="271" t="s">
        <v>2</v>
      </c>
      <c r="E35" s="271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56</v>
      </c>
      <c r="C39" s="267"/>
      <c r="D39" s="267"/>
      <c r="E39" s="267"/>
      <c r="F39" s="99" t="e">
        <f>#REF!+'1 1 Pol'!AE16+'1 2 Pol'!AE11</f>
        <v>#REF!</v>
      </c>
      <c r="G39" s="100" t="e">
        <f>#REF!+'1 1 Pol'!AF16+'1 2 Pol'!AF11</f>
        <v>#REF!</v>
      </c>
      <c r="H39" s="101"/>
      <c r="I39" s="102" t="e">
        <f>F39+G39+H39</f>
        <v>#REF!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70" t="s">
        <v>57</v>
      </c>
      <c r="D40" s="270"/>
      <c r="E40" s="270"/>
      <c r="F40" s="105">
        <v>0</v>
      </c>
      <c r="G40" s="106">
        <v>0</v>
      </c>
      <c r="H40" s="106"/>
      <c r="I40" s="107">
        <f>F40+G40+H40</f>
        <v>0</v>
      </c>
      <c r="J40" s="108">
        <v>0</v>
      </c>
    </row>
    <row r="41" spans="1:10" ht="25.5" customHeight="1" x14ac:dyDescent="0.2">
      <c r="A41" s="87">
        <v>3</v>
      </c>
      <c r="B41" s="109" t="s">
        <v>58</v>
      </c>
      <c r="C41" s="267" t="s">
        <v>59</v>
      </c>
      <c r="D41" s="267"/>
      <c r="E41" s="267"/>
      <c r="F41" s="110">
        <v>0</v>
      </c>
      <c r="G41" s="101">
        <v>0</v>
      </c>
      <c r="H41" s="101"/>
      <c r="I41" s="102">
        <f>F41+G41+H41</f>
        <v>0</v>
      </c>
      <c r="J41" s="103">
        <v>0</v>
      </c>
    </row>
    <row r="42" spans="1:10" ht="25.5" customHeight="1" x14ac:dyDescent="0.2">
      <c r="A42" s="87">
        <v>2</v>
      </c>
      <c r="B42" s="104"/>
      <c r="C42" s="270" t="s">
        <v>60</v>
      </c>
      <c r="D42" s="270"/>
      <c r="E42" s="270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61</v>
      </c>
      <c r="C43" s="270" t="s">
        <v>44</v>
      </c>
      <c r="D43" s="270"/>
      <c r="E43" s="270"/>
      <c r="F43" s="105">
        <f>'1 1 Pol'!AE16+'1 2 Pol'!AE11</f>
        <v>0</v>
      </c>
      <c r="G43" s="106">
        <f>'1 1 Pol'!AF16+'1 2 Pol'!AF11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61</v>
      </c>
      <c r="C44" s="267" t="s">
        <v>62</v>
      </c>
      <c r="D44" s="267"/>
      <c r="E44" s="267"/>
      <c r="F44" s="110">
        <f>'1 1 Pol'!AE16</f>
        <v>0</v>
      </c>
      <c r="G44" s="101">
        <f>'1 1 Pol'!AF16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>
        <v>3</v>
      </c>
      <c r="B45" s="109" t="s">
        <v>63</v>
      </c>
      <c r="C45" s="267" t="s">
        <v>64</v>
      </c>
      <c r="D45" s="267"/>
      <c r="E45" s="267"/>
      <c r="F45" s="110">
        <f>'1 2 Pol'!AE11</f>
        <v>0</v>
      </c>
      <c r="G45" s="101">
        <f>'1 2 Pol'!AF11</f>
        <v>0</v>
      </c>
      <c r="H45" s="101"/>
      <c r="I45" s="102">
        <f>F45+G45+H45</f>
        <v>0</v>
      </c>
      <c r="J45" s="103" t="str">
        <f>IF(CenaCelkemVypocet=0,"",I45/CenaCelkemVypocet*100)</f>
        <v/>
      </c>
    </row>
    <row r="46" spans="1:10" ht="25.5" customHeight="1" x14ac:dyDescent="0.2">
      <c r="A46" s="87"/>
      <c r="B46" s="268" t="s">
        <v>65</v>
      </c>
      <c r="C46" s="269"/>
      <c r="D46" s="269"/>
      <c r="E46" s="269"/>
      <c r="F46" s="111" t="e">
        <f>SUMIF(A39:A45,"=1",F39:F45)</f>
        <v>#REF!</v>
      </c>
      <c r="G46" s="112" t="e">
        <f>SUMIF(A39:A45,"=1",G39:G45)</f>
        <v>#REF!</v>
      </c>
      <c r="H46" s="112">
        <f>SUMIF(A39:A45,"=1",H39:H45)</f>
        <v>0</v>
      </c>
      <c r="I46" s="113">
        <f>I44+I45</f>
        <v>0</v>
      </c>
      <c r="J46" s="114">
        <v>100</v>
      </c>
    </row>
    <row r="48" spans="1:10" x14ac:dyDescent="0.2">
      <c r="A48" t="s">
        <v>67</v>
      </c>
      <c r="B48" t="s">
        <v>68</v>
      </c>
    </row>
    <row r="49" spans="1:10" x14ac:dyDescent="0.2">
      <c r="A49" t="s">
        <v>69</v>
      </c>
      <c r="B49" t="s">
        <v>70</v>
      </c>
    </row>
    <row r="50" spans="1:10" x14ac:dyDescent="0.2">
      <c r="A50" t="s">
        <v>71</v>
      </c>
      <c r="B50" t="s">
        <v>72</v>
      </c>
    </row>
    <row r="51" spans="1:10" x14ac:dyDescent="0.2">
      <c r="A51" t="s">
        <v>69</v>
      </c>
      <c r="B51" t="s">
        <v>73</v>
      </c>
    </row>
    <row r="52" spans="1:10" x14ac:dyDescent="0.2">
      <c r="A52" t="s">
        <v>71</v>
      </c>
      <c r="B52" t="s">
        <v>74</v>
      </c>
    </row>
    <row r="53" spans="1:10" x14ac:dyDescent="0.2">
      <c r="A53" t="s">
        <v>71</v>
      </c>
      <c r="B53" t="s">
        <v>75</v>
      </c>
    </row>
    <row r="56" spans="1:10" ht="15.75" x14ac:dyDescent="0.25">
      <c r="B56" s="123" t="s">
        <v>76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77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78</v>
      </c>
      <c r="C59" s="265" t="s">
        <v>79</v>
      </c>
      <c r="D59" s="266"/>
      <c r="E59" s="266"/>
      <c r="F59" s="140" t="s">
        <v>24</v>
      </c>
      <c r="G59" s="132"/>
      <c r="H59" s="132"/>
      <c r="I59" s="132">
        <f>'1 1 Pol'!G8</f>
        <v>0</v>
      </c>
      <c r="J59" s="137" t="str">
        <f>IF(I63=0,"",I59/I63*100)</f>
        <v/>
      </c>
    </row>
    <row r="60" spans="1:10" ht="36.75" customHeight="1" x14ac:dyDescent="0.2">
      <c r="A60" s="126"/>
      <c r="B60" s="131" t="s">
        <v>80</v>
      </c>
      <c r="C60" s="265" t="s">
        <v>81</v>
      </c>
      <c r="D60" s="266"/>
      <c r="E60" s="266"/>
      <c r="F60" s="140" t="s">
        <v>26</v>
      </c>
      <c r="G60" s="132"/>
      <c r="H60" s="132"/>
      <c r="I60" s="132">
        <f>'1 2 Pol'!G8</f>
        <v>0</v>
      </c>
      <c r="J60" s="137" t="str">
        <f>IF(I63=0,"",I60/I63*100)</f>
        <v/>
      </c>
    </row>
    <row r="61" spans="1:10" ht="36.75" customHeight="1" x14ac:dyDescent="0.2">
      <c r="A61" s="126"/>
      <c r="B61" s="131" t="s">
        <v>82</v>
      </c>
      <c r="C61" s="265" t="s">
        <v>27</v>
      </c>
      <c r="D61" s="266"/>
      <c r="E61" s="266"/>
      <c r="F61" s="140" t="s">
        <v>82</v>
      </c>
      <c r="G61" s="132"/>
      <c r="H61" s="132"/>
      <c r="I61" s="132">
        <v>0</v>
      </c>
      <c r="J61" s="137" t="str">
        <f>IF(I63=0,"",I61/I63*100)</f>
        <v/>
      </c>
    </row>
    <row r="62" spans="1:10" ht="36.75" customHeight="1" x14ac:dyDescent="0.2">
      <c r="A62" s="126"/>
      <c r="B62" s="131" t="s">
        <v>83</v>
      </c>
      <c r="C62" s="265" t="s">
        <v>28</v>
      </c>
      <c r="D62" s="266"/>
      <c r="E62" s="266"/>
      <c r="F62" s="140" t="s">
        <v>83</v>
      </c>
      <c r="G62" s="132"/>
      <c r="H62" s="132"/>
      <c r="I62" s="132">
        <v>0</v>
      </c>
      <c r="J62" s="137" t="str">
        <f>IF(I63=0,"",I62/I63*100)</f>
        <v/>
      </c>
    </row>
    <row r="63" spans="1:10" ht="25.5" customHeight="1" x14ac:dyDescent="0.2">
      <c r="A63" s="127"/>
      <c r="B63" s="133" t="s">
        <v>1</v>
      </c>
      <c r="C63" s="134"/>
      <c r="D63" s="135"/>
      <c r="E63" s="135"/>
      <c r="F63" s="141"/>
      <c r="G63" s="136"/>
      <c r="H63" s="136"/>
      <c r="I63" s="136">
        <f>SUM(I59:I62)</f>
        <v>0</v>
      </c>
      <c r="J63" s="138">
        <f>SUM(J59:J62)</f>
        <v>0</v>
      </c>
    </row>
    <row r="64" spans="1:10" x14ac:dyDescent="0.2">
      <c r="F64" s="86"/>
      <c r="G64" s="86"/>
      <c r="H64" s="86"/>
      <c r="I64" s="86"/>
      <c r="J64" s="139"/>
    </row>
    <row r="65" spans="6:10" x14ac:dyDescent="0.2">
      <c r="F65" s="86"/>
      <c r="G65" s="86"/>
      <c r="H65" s="86"/>
      <c r="I65" s="86"/>
      <c r="J65" s="139"/>
    </row>
    <row r="66" spans="6:10" x14ac:dyDescent="0.2">
      <c r="F66" s="86"/>
      <c r="G66" s="86"/>
      <c r="H66" s="86"/>
      <c r="I66" s="86"/>
      <c r="J66" s="139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61:E61"/>
    <mergeCell ref="C62:E62"/>
    <mergeCell ref="C44:E44"/>
    <mergeCell ref="C45:E45"/>
    <mergeCell ref="B46:E46"/>
    <mergeCell ref="C59:E59"/>
    <mergeCell ref="C60:E60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15" t="s">
        <v>6</v>
      </c>
      <c r="B1" s="315"/>
      <c r="C1" s="316"/>
      <c r="D1" s="315"/>
      <c r="E1" s="315"/>
      <c r="F1" s="315"/>
      <c r="G1" s="315"/>
    </row>
    <row r="2" spans="1:7" ht="24.95" customHeight="1" x14ac:dyDescent="0.2">
      <c r="A2" s="49" t="s">
        <v>7</v>
      </c>
      <c r="B2" s="48"/>
      <c r="C2" s="317"/>
      <c r="D2" s="317"/>
      <c r="E2" s="317"/>
      <c r="F2" s="317"/>
      <c r="G2" s="318"/>
    </row>
    <row r="3" spans="1:7" ht="24.95" customHeight="1" x14ac:dyDescent="0.2">
      <c r="A3" s="49" t="s">
        <v>8</v>
      </c>
      <c r="B3" s="48"/>
      <c r="C3" s="317"/>
      <c r="D3" s="317"/>
      <c r="E3" s="317"/>
      <c r="F3" s="317"/>
      <c r="G3" s="318"/>
    </row>
    <row r="4" spans="1:7" ht="24.95" customHeight="1" x14ac:dyDescent="0.2">
      <c r="A4" s="49" t="s">
        <v>9</v>
      </c>
      <c r="B4" s="48"/>
      <c r="C4" s="317"/>
      <c r="D4" s="317"/>
      <c r="E4" s="317"/>
      <c r="F4" s="317"/>
      <c r="G4" s="318"/>
    </row>
    <row r="5" spans="1:7" x14ac:dyDescent="0.2">
      <c r="B5" s="4"/>
      <c r="C5" s="5"/>
      <c r="D5" s="6"/>
    </row>
  </sheetData>
  <sheetProtection algorithmName="SHA-512" hashValue="arI9n/728fYUAq0vk9fEMg+7SyZdpR8+RvLMauKeOQzRc5P5ZdHng12Ofjyl3y18Nx95UVyUMVUPRxPPryQovg==" saltValue="ksbdDAZXeO/naSivdoTFz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F2C3B-C0ED-4CA9-939F-9DA2DEB56F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G28" sqref="G28"/>
    </sheetView>
  </sheetViews>
  <sheetFormatPr defaultRowHeight="12.75" outlineLevelRow="2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19" t="s">
        <v>117</v>
      </c>
      <c r="B1" s="319"/>
      <c r="C1" s="319"/>
      <c r="D1" s="319"/>
      <c r="E1" s="319"/>
      <c r="F1" s="319"/>
      <c r="G1" s="319"/>
      <c r="AG1" t="s">
        <v>84</v>
      </c>
    </row>
    <row r="2" spans="1:60" ht="25.15" customHeight="1" x14ac:dyDescent="0.2">
      <c r="A2" s="49" t="s">
        <v>7</v>
      </c>
      <c r="B2" s="48" t="s">
        <v>43</v>
      </c>
      <c r="C2" s="320" t="s">
        <v>44</v>
      </c>
      <c r="D2" s="321"/>
      <c r="E2" s="321"/>
      <c r="F2" s="321"/>
      <c r="G2" s="322"/>
      <c r="AG2" t="s">
        <v>85</v>
      </c>
    </row>
    <row r="3" spans="1:60" ht="25.15" customHeight="1" x14ac:dyDescent="0.2">
      <c r="A3" s="49" t="s">
        <v>8</v>
      </c>
      <c r="B3" s="48" t="s">
        <v>61</v>
      </c>
      <c r="C3" s="320" t="s">
        <v>44</v>
      </c>
      <c r="D3" s="321"/>
      <c r="E3" s="321"/>
      <c r="F3" s="321"/>
      <c r="G3" s="322"/>
      <c r="AC3" s="124" t="s">
        <v>85</v>
      </c>
      <c r="AG3" t="s">
        <v>86</v>
      </c>
    </row>
    <row r="4" spans="1:60" ht="25.15" customHeight="1" x14ac:dyDescent="0.2">
      <c r="A4" s="143" t="s">
        <v>9</v>
      </c>
      <c r="B4" s="144" t="s">
        <v>61</v>
      </c>
      <c r="C4" s="323" t="s">
        <v>62</v>
      </c>
      <c r="D4" s="324"/>
      <c r="E4" s="324"/>
      <c r="F4" s="324"/>
      <c r="G4" s="325"/>
      <c r="AG4" t="s">
        <v>87</v>
      </c>
    </row>
    <row r="5" spans="1:60" x14ac:dyDescent="0.2">
      <c r="D5" s="10"/>
    </row>
    <row r="6" spans="1:60" ht="38.25" x14ac:dyDescent="0.2">
      <c r="A6" s="146" t="s">
        <v>88</v>
      </c>
      <c r="B6" s="148" t="s">
        <v>89</v>
      </c>
      <c r="C6" s="148" t="s">
        <v>90</v>
      </c>
      <c r="D6" s="147" t="s">
        <v>91</v>
      </c>
      <c r="E6" s="146" t="s">
        <v>92</v>
      </c>
      <c r="F6" s="145" t="s">
        <v>93</v>
      </c>
      <c r="G6" s="146" t="s">
        <v>29</v>
      </c>
      <c r="H6" s="149" t="s">
        <v>30</v>
      </c>
      <c r="I6" s="149" t="s">
        <v>94</v>
      </c>
      <c r="J6" s="149" t="s">
        <v>31</v>
      </c>
      <c r="K6" s="149" t="s">
        <v>95</v>
      </c>
      <c r="L6" s="149" t="s">
        <v>96</v>
      </c>
      <c r="M6" s="149" t="s">
        <v>97</v>
      </c>
      <c r="N6" s="149" t="s">
        <v>98</v>
      </c>
      <c r="O6" s="149" t="s">
        <v>99</v>
      </c>
      <c r="P6" s="149" t="s">
        <v>100</v>
      </c>
      <c r="Q6" s="149" t="s">
        <v>101</v>
      </c>
      <c r="R6" s="149" t="s">
        <v>102</v>
      </c>
      <c r="S6" s="149" t="s">
        <v>103</v>
      </c>
      <c r="T6" s="149" t="s">
        <v>104</v>
      </c>
      <c r="U6" s="149" t="s">
        <v>105</v>
      </c>
      <c r="V6" s="149" t="s">
        <v>106</v>
      </c>
      <c r="W6" s="149" t="s">
        <v>107</v>
      </c>
      <c r="X6" s="149" t="s">
        <v>108</v>
      </c>
      <c r="Y6" s="149" t="s">
        <v>109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110</v>
      </c>
      <c r="B8" s="163" t="s">
        <v>78</v>
      </c>
      <c r="C8" s="176" t="s">
        <v>79</v>
      </c>
      <c r="D8" s="164"/>
      <c r="E8" s="165"/>
      <c r="F8" s="166"/>
      <c r="G8" s="166">
        <f>SUMIF(AG9:AG14,"&lt;&gt;NOR",G9:G14)</f>
        <v>0</v>
      </c>
      <c r="H8" s="166"/>
      <c r="I8" s="166">
        <f>SUM(I9:I14)</f>
        <v>5972.76</v>
      </c>
      <c r="J8" s="166"/>
      <c r="K8" s="166">
        <f>SUM(K9:K14)</f>
        <v>56859.619999999995</v>
      </c>
      <c r="L8" s="166"/>
      <c r="M8" s="166">
        <f>SUM(M9:M14)</f>
        <v>0</v>
      </c>
      <c r="N8" s="165"/>
      <c r="O8" s="165">
        <f>SUM(O9:O14)</f>
        <v>7.0000000000000007E-2</v>
      </c>
      <c r="P8" s="165"/>
      <c r="Q8" s="165">
        <f>SUM(Q9:Q14)</f>
        <v>0</v>
      </c>
      <c r="R8" s="166"/>
      <c r="S8" s="166"/>
      <c r="T8" s="167"/>
      <c r="U8" s="161"/>
      <c r="V8" s="161">
        <f>SUM(V9:V14)</f>
        <v>186.88</v>
      </c>
      <c r="W8" s="161"/>
      <c r="X8" s="161"/>
      <c r="Y8" s="161"/>
      <c r="AG8" t="s">
        <v>111</v>
      </c>
    </row>
    <row r="9" spans="1:60" outlineLevel="1" x14ac:dyDescent="0.2">
      <c r="A9" s="169">
        <v>1</v>
      </c>
      <c r="B9" s="170" t="s">
        <v>118</v>
      </c>
      <c r="C9" s="177" t="s">
        <v>175</v>
      </c>
      <c r="D9" s="171" t="s">
        <v>119</v>
      </c>
      <c r="E9" s="172">
        <v>519.37</v>
      </c>
      <c r="F9" s="173">
        <v>0</v>
      </c>
      <c r="G9" s="174">
        <f>ROUND(E9*F9,2)</f>
        <v>0</v>
      </c>
      <c r="H9" s="173">
        <v>11.5</v>
      </c>
      <c r="I9" s="174">
        <f>ROUND(E9*H9,2)</f>
        <v>5972.76</v>
      </c>
      <c r="J9" s="173">
        <v>17.5</v>
      </c>
      <c r="K9" s="174">
        <f>ROUND(E9*J9,2)</f>
        <v>9088.98</v>
      </c>
      <c r="L9" s="174">
        <v>21</v>
      </c>
      <c r="M9" s="174">
        <f>G9*(1+L9/100)</f>
        <v>0</v>
      </c>
      <c r="N9" s="172">
        <v>4.0000000000000003E-5</v>
      </c>
      <c r="O9" s="172">
        <f>ROUND(E9*N9,2)</f>
        <v>0.02</v>
      </c>
      <c r="P9" s="172">
        <v>0</v>
      </c>
      <c r="Q9" s="172">
        <f>ROUND(E9*P9,2)</f>
        <v>0</v>
      </c>
      <c r="R9" s="174"/>
      <c r="S9" s="174" t="s">
        <v>114</v>
      </c>
      <c r="T9" s="175" t="s">
        <v>112</v>
      </c>
      <c r="U9" s="160">
        <v>0</v>
      </c>
      <c r="V9" s="160">
        <f>ROUND(E9*U9,2)</f>
        <v>0</v>
      </c>
      <c r="W9" s="160"/>
      <c r="X9" s="160" t="s">
        <v>120</v>
      </c>
      <c r="Y9" s="160" t="s">
        <v>113</v>
      </c>
      <c r="Z9" s="150"/>
      <c r="AA9" s="150"/>
      <c r="AB9" s="150"/>
      <c r="AC9" s="150"/>
      <c r="AD9" s="150"/>
      <c r="AE9" s="150"/>
      <c r="AF9" s="150"/>
      <c r="AG9" s="150" t="s">
        <v>121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183" t="s">
        <v>122</v>
      </c>
      <c r="D10" s="181"/>
      <c r="E10" s="182">
        <v>519.37</v>
      </c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123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124</v>
      </c>
      <c r="C11" s="177" t="s">
        <v>176</v>
      </c>
      <c r="D11" s="171" t="s">
        <v>119</v>
      </c>
      <c r="E11" s="172">
        <v>680</v>
      </c>
      <c r="F11" s="173">
        <v>0</v>
      </c>
      <c r="G11" s="174">
        <f>ROUND(E11*F11,2)</f>
        <v>0</v>
      </c>
      <c r="H11" s="173">
        <v>0</v>
      </c>
      <c r="I11" s="174">
        <f>ROUND(E11*H11,2)</f>
        <v>0</v>
      </c>
      <c r="J11" s="173">
        <v>25</v>
      </c>
      <c r="K11" s="174">
        <f>ROUND(E11*J11,2)</f>
        <v>17000</v>
      </c>
      <c r="L11" s="174">
        <v>21</v>
      </c>
      <c r="M11" s="174">
        <f>G11*(1+L11/100)</f>
        <v>0</v>
      </c>
      <c r="N11" s="172">
        <v>4.0000000000000003E-5</v>
      </c>
      <c r="O11" s="172">
        <f>ROUND(E11*N11,2)</f>
        <v>0.03</v>
      </c>
      <c r="P11" s="172">
        <v>0</v>
      </c>
      <c r="Q11" s="172">
        <f>ROUND(E11*P11,2)</f>
        <v>0</v>
      </c>
      <c r="R11" s="174"/>
      <c r="S11" s="174" t="s">
        <v>114</v>
      </c>
      <c r="T11" s="175" t="s">
        <v>112</v>
      </c>
      <c r="U11" s="160">
        <v>0.08</v>
      </c>
      <c r="V11" s="160">
        <f>ROUND(E11*U11,2)</f>
        <v>54.4</v>
      </c>
      <c r="W11" s="160"/>
      <c r="X11" s="160" t="s">
        <v>120</v>
      </c>
      <c r="Y11" s="160" t="s">
        <v>113</v>
      </c>
      <c r="Z11" s="150"/>
      <c r="AA11" s="150"/>
      <c r="AB11" s="150"/>
      <c r="AC11" s="150"/>
      <c r="AD11" s="150"/>
      <c r="AE11" s="150"/>
      <c r="AF11" s="150"/>
      <c r="AG11" s="150" t="s">
        <v>125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2" x14ac:dyDescent="0.2">
      <c r="A12" s="157"/>
      <c r="B12" s="158"/>
      <c r="C12" s="183" t="s">
        <v>126</v>
      </c>
      <c r="D12" s="181"/>
      <c r="E12" s="182">
        <v>680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123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127</v>
      </c>
      <c r="C13" s="177" t="s">
        <v>177</v>
      </c>
      <c r="D13" s="171" t="s">
        <v>119</v>
      </c>
      <c r="E13" s="172">
        <v>427.37</v>
      </c>
      <c r="F13" s="173">
        <v>0</v>
      </c>
      <c r="G13" s="174">
        <f>ROUND(E13*F13,2)</f>
        <v>0</v>
      </c>
      <c r="H13" s="173">
        <v>0</v>
      </c>
      <c r="I13" s="174">
        <f>ROUND(E13*H13,2)</f>
        <v>0</v>
      </c>
      <c r="J13" s="173">
        <v>72</v>
      </c>
      <c r="K13" s="174">
        <f>ROUND(E13*J13,2)</f>
        <v>30770.639999999999</v>
      </c>
      <c r="L13" s="174">
        <v>21</v>
      </c>
      <c r="M13" s="174">
        <f>G13*(1+L13/100)</f>
        <v>0</v>
      </c>
      <c r="N13" s="172">
        <v>4.0000000000000003E-5</v>
      </c>
      <c r="O13" s="172">
        <f>ROUND(E13*N13,2)</f>
        <v>0.02</v>
      </c>
      <c r="P13" s="172">
        <v>0</v>
      </c>
      <c r="Q13" s="172">
        <f>ROUND(E13*P13,2)</f>
        <v>0</v>
      </c>
      <c r="R13" s="174"/>
      <c r="S13" s="174" t="s">
        <v>114</v>
      </c>
      <c r="T13" s="175" t="s">
        <v>112</v>
      </c>
      <c r="U13" s="160">
        <v>0.31</v>
      </c>
      <c r="V13" s="160">
        <f>ROUND(E13*U13,2)</f>
        <v>132.47999999999999</v>
      </c>
      <c r="W13" s="160"/>
      <c r="X13" s="160" t="s">
        <v>120</v>
      </c>
      <c r="Y13" s="160" t="s">
        <v>113</v>
      </c>
      <c r="Z13" s="150"/>
      <c r="AA13" s="150"/>
      <c r="AB13" s="150"/>
      <c r="AC13" s="150"/>
      <c r="AD13" s="150"/>
      <c r="AE13" s="150"/>
      <c r="AF13" s="150"/>
      <c r="AG13" s="150" t="s">
        <v>125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183" t="s">
        <v>128</v>
      </c>
      <c r="D14" s="181"/>
      <c r="E14" s="182">
        <v>427.37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123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3"/>
      <c r="B15" s="4"/>
      <c r="C15" s="178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E15">
        <v>15</v>
      </c>
      <c r="AF15">
        <v>21</v>
      </c>
      <c r="AG15" t="s">
        <v>96</v>
      </c>
    </row>
    <row r="16" spans="1:60" x14ac:dyDescent="0.2">
      <c r="A16" s="153"/>
      <c r="B16" s="154" t="s">
        <v>29</v>
      </c>
      <c r="C16" s="179"/>
      <c r="D16" s="155"/>
      <c r="E16" s="156"/>
      <c r="F16" s="156"/>
      <c r="G16" s="168">
        <f>G8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f>SUMIF(L7:L14,AE15,G7:G14)</f>
        <v>0</v>
      </c>
      <c r="AF16">
        <f>SUMIF(L7:L14,AF15,G7:G14)</f>
        <v>0</v>
      </c>
      <c r="AG16" t="s">
        <v>115</v>
      </c>
    </row>
    <row r="17" spans="3:33" x14ac:dyDescent="0.2">
      <c r="C17" s="180"/>
      <c r="D17" s="10"/>
      <c r="AG17" t="s">
        <v>116</v>
      </c>
    </row>
    <row r="18" spans="3:33" x14ac:dyDescent="0.2">
      <c r="D18" s="10"/>
    </row>
    <row r="19" spans="3:33" x14ac:dyDescent="0.2">
      <c r="D19" s="10"/>
    </row>
    <row r="20" spans="3:33" x14ac:dyDescent="0.2">
      <c r="D20" s="10"/>
    </row>
    <row r="21" spans="3:33" x14ac:dyDescent="0.2">
      <c r="D21" s="10"/>
    </row>
    <row r="22" spans="3:33" x14ac:dyDescent="0.2">
      <c r="D22" s="10"/>
    </row>
    <row r="23" spans="3:33" x14ac:dyDescent="0.2">
      <c r="D23" s="10"/>
    </row>
    <row r="24" spans="3:33" x14ac:dyDescent="0.2">
      <c r="D24" s="10"/>
    </row>
    <row r="25" spans="3:33" x14ac:dyDescent="0.2">
      <c r="D25" s="10"/>
    </row>
    <row r="26" spans="3:33" x14ac:dyDescent="0.2">
      <c r="D26" s="10"/>
    </row>
    <row r="27" spans="3:33" x14ac:dyDescent="0.2">
      <c r="D27" s="10"/>
    </row>
    <row r="28" spans="3:33" x14ac:dyDescent="0.2">
      <c r="D28" s="10"/>
    </row>
    <row r="29" spans="3:33" x14ac:dyDescent="0.2">
      <c r="D29" s="10"/>
    </row>
    <row r="30" spans="3:33" x14ac:dyDescent="0.2">
      <c r="D30" s="10"/>
    </row>
    <row r="31" spans="3:33" x14ac:dyDescent="0.2">
      <c r="D31" s="10"/>
    </row>
    <row r="32" spans="3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8yMJzQnhgwLXOX7E6s0mMYVh4dSG6DoCbrrHrESHVAGda1mRvbnkmu1Jdk40dde+xpc31k81WaDovRcvKZgPmw==" saltValue="y7szYsur6wkCxQ1Nzz1Trw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FC976-AA35-4ECA-B647-AD87A312072D}">
  <sheetPr>
    <outlinePr summaryBelow="0"/>
  </sheetPr>
  <dimension ref="A1:BH5000"/>
  <sheetViews>
    <sheetView workbookViewId="0">
      <pane ySplit="7" topLeftCell="A8" activePane="bottomLeft" state="frozen"/>
      <selection pane="bottomLeft" activeCell="E20" sqref="E20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19" t="s">
        <v>117</v>
      </c>
      <c r="B1" s="319"/>
      <c r="C1" s="319"/>
      <c r="D1" s="319"/>
      <c r="E1" s="319"/>
      <c r="F1" s="319"/>
      <c r="G1" s="319"/>
      <c r="AG1" t="s">
        <v>84</v>
      </c>
    </row>
    <row r="2" spans="1:60" ht="25.15" customHeight="1" x14ac:dyDescent="0.2">
      <c r="A2" s="49" t="s">
        <v>7</v>
      </c>
      <c r="B2" s="48" t="s">
        <v>43</v>
      </c>
      <c r="C2" s="320" t="s">
        <v>44</v>
      </c>
      <c r="D2" s="321"/>
      <c r="E2" s="321"/>
      <c r="F2" s="321"/>
      <c r="G2" s="322"/>
      <c r="AG2" t="s">
        <v>85</v>
      </c>
    </row>
    <row r="3" spans="1:60" ht="25.15" customHeight="1" x14ac:dyDescent="0.2">
      <c r="A3" s="49" t="s">
        <v>8</v>
      </c>
      <c r="B3" s="48" t="s">
        <v>61</v>
      </c>
      <c r="C3" s="320" t="s">
        <v>44</v>
      </c>
      <c r="D3" s="321"/>
      <c r="E3" s="321"/>
      <c r="F3" s="321"/>
      <c r="G3" s="322"/>
      <c r="AC3" s="124" t="s">
        <v>85</v>
      </c>
      <c r="AG3" t="s">
        <v>86</v>
      </c>
    </row>
    <row r="4" spans="1:60" ht="25.15" customHeight="1" x14ac:dyDescent="0.2">
      <c r="A4" s="143" t="s">
        <v>9</v>
      </c>
      <c r="B4" s="144" t="s">
        <v>63</v>
      </c>
      <c r="C4" s="323" t="s">
        <v>64</v>
      </c>
      <c r="D4" s="324"/>
      <c r="E4" s="324"/>
      <c r="F4" s="324"/>
      <c r="G4" s="325"/>
      <c r="AG4" t="s">
        <v>87</v>
      </c>
    </row>
    <row r="5" spans="1:60" x14ac:dyDescent="0.2">
      <c r="D5" s="10"/>
    </row>
    <row r="6" spans="1:60" ht="38.25" x14ac:dyDescent="0.2">
      <c r="A6" s="146" t="s">
        <v>88</v>
      </c>
      <c r="B6" s="148" t="s">
        <v>89</v>
      </c>
      <c r="C6" s="148" t="s">
        <v>90</v>
      </c>
      <c r="D6" s="147" t="s">
        <v>91</v>
      </c>
      <c r="E6" s="146" t="s">
        <v>92</v>
      </c>
      <c r="F6" s="145" t="s">
        <v>93</v>
      </c>
      <c r="G6" s="146" t="s">
        <v>29</v>
      </c>
      <c r="H6" s="149" t="s">
        <v>30</v>
      </c>
      <c r="I6" s="149" t="s">
        <v>94</v>
      </c>
      <c r="J6" s="149" t="s">
        <v>31</v>
      </c>
      <c r="K6" s="149" t="s">
        <v>95</v>
      </c>
      <c r="L6" s="149" t="s">
        <v>96</v>
      </c>
      <c r="M6" s="149" t="s">
        <v>97</v>
      </c>
      <c r="N6" s="149" t="s">
        <v>98</v>
      </c>
      <c r="O6" s="149" t="s">
        <v>99</v>
      </c>
      <c r="P6" s="149" t="s">
        <v>100</v>
      </c>
      <c r="Q6" s="149" t="s">
        <v>101</v>
      </c>
      <c r="R6" s="149" t="s">
        <v>102</v>
      </c>
      <c r="S6" s="149" t="s">
        <v>103</v>
      </c>
      <c r="T6" s="149" t="s">
        <v>104</v>
      </c>
      <c r="U6" s="149" t="s">
        <v>105</v>
      </c>
      <c r="V6" s="149" t="s">
        <v>106</v>
      </c>
      <c r="W6" s="149" t="s">
        <v>107</v>
      </c>
      <c r="X6" s="149" t="s">
        <v>108</v>
      </c>
      <c r="Y6" s="149" t="s">
        <v>109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110</v>
      </c>
      <c r="B8" s="163" t="s">
        <v>80</v>
      </c>
      <c r="C8" s="176" t="s">
        <v>81</v>
      </c>
      <c r="D8" s="164"/>
      <c r="E8" s="165"/>
      <c r="F8" s="166"/>
      <c r="G8" s="166">
        <f>SUMIF(AG9:AG9,"&lt;&gt;NOR",G9:G9)</f>
        <v>0</v>
      </c>
      <c r="H8" s="166"/>
      <c r="I8" s="166">
        <f>SUM(I9:I9)</f>
        <v>0</v>
      </c>
      <c r="J8" s="166"/>
      <c r="K8" s="166">
        <f>SUM(K9:K9)</f>
        <v>691972.5</v>
      </c>
      <c r="L8" s="166"/>
      <c r="M8" s="166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6"/>
      <c r="S8" s="166"/>
      <c r="T8" s="167"/>
      <c r="U8" s="161"/>
      <c r="V8" s="161">
        <f>SUM(V9:V9)</f>
        <v>0</v>
      </c>
      <c r="W8" s="161"/>
      <c r="X8" s="161"/>
      <c r="Y8" s="161"/>
      <c r="AG8" t="s">
        <v>111</v>
      </c>
    </row>
    <row r="9" spans="1:60" outlineLevel="1" x14ac:dyDescent="0.2">
      <c r="A9" s="169">
        <v>1</v>
      </c>
      <c r="B9" s="170" t="s">
        <v>129</v>
      </c>
      <c r="C9" s="177" t="s">
        <v>130</v>
      </c>
      <c r="D9" s="171" t="s">
        <v>131</v>
      </c>
      <c r="E9" s="172">
        <v>1</v>
      </c>
      <c r="F9" s="173">
        <f>el.silnoproud!C1</f>
        <v>0</v>
      </c>
      <c r="G9" s="174">
        <f>ROUND(E9*F9,2)</f>
        <v>0</v>
      </c>
      <c r="H9" s="173">
        <v>0</v>
      </c>
      <c r="I9" s="174">
        <f>ROUND(E9*H9,2)</f>
        <v>0</v>
      </c>
      <c r="J9" s="173">
        <v>691972.5</v>
      </c>
      <c r="K9" s="174">
        <f>ROUND(E9*J9,2)</f>
        <v>691972.5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114</v>
      </c>
      <c r="T9" s="175" t="s">
        <v>112</v>
      </c>
      <c r="U9" s="160">
        <v>0</v>
      </c>
      <c r="V9" s="160">
        <f>ROUND(E9*U9,2)</f>
        <v>0</v>
      </c>
      <c r="W9" s="160"/>
      <c r="X9" s="160" t="s">
        <v>120</v>
      </c>
      <c r="Y9" s="160" t="s">
        <v>113</v>
      </c>
      <c r="Z9" s="150"/>
      <c r="AA9" s="150"/>
      <c r="AB9" s="150"/>
      <c r="AC9" s="150"/>
      <c r="AD9" s="150"/>
      <c r="AE9" s="150"/>
      <c r="AF9" s="150"/>
      <c r="AG9" s="150" t="s">
        <v>125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3"/>
      <c r="B10" s="4"/>
      <c r="C10" s="178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96</v>
      </c>
    </row>
    <row r="11" spans="1:60" x14ac:dyDescent="0.2">
      <c r="A11" s="153"/>
      <c r="B11" s="154" t="s">
        <v>29</v>
      </c>
      <c r="C11" s="179"/>
      <c r="D11" s="155"/>
      <c r="E11" s="156"/>
      <c r="F11" s="156"/>
      <c r="G11" s="168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115</v>
      </c>
    </row>
    <row r="12" spans="1:60" x14ac:dyDescent="0.2">
      <c r="C12" s="180"/>
      <c r="D12" s="10"/>
      <c r="AG12" t="s">
        <v>116</v>
      </c>
    </row>
    <row r="13" spans="1:60" x14ac:dyDescent="0.2">
      <c r="D13" s="10"/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oc4e7Dp1JONej0Fg3mROx7nhSZeJDoTyYNeHhI3jQQjtjRbfWk2dWknxDOrB8MyKgeivW1S23fV8JJllWiatg==" saltValue="2vXTpWWiP7KVVHu3qMNX7A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F08D8-C1A3-43CC-9FE0-4BFE27D7B0D4}">
  <dimension ref="A1:H52"/>
  <sheetViews>
    <sheetView view="pageLayout" zoomScaleNormal="100" workbookViewId="0">
      <selection activeCell="F17" sqref="F17"/>
    </sheetView>
  </sheetViews>
  <sheetFormatPr defaultColWidth="8.85546875" defaultRowHeight="15" x14ac:dyDescent="0.25"/>
  <cols>
    <col min="1" max="1" width="68" style="187" customWidth="1"/>
    <col min="2" max="2" width="3.5703125" style="185" bestFit="1" customWidth="1"/>
    <col min="3" max="3" width="7" style="261" bestFit="1" customWidth="1"/>
    <col min="4" max="4" width="9.28515625" style="261" bestFit="1" customWidth="1"/>
    <col min="5" max="5" width="13.28515625" style="261" customWidth="1"/>
    <col min="6" max="6" width="8.7109375" style="261" customWidth="1"/>
    <col min="7" max="7" width="13.42578125" style="261" customWidth="1"/>
    <col min="8" max="8" width="9.85546875" style="186" bestFit="1" customWidth="1"/>
    <col min="9" max="16384" width="8.85546875" style="186"/>
  </cols>
  <sheetData>
    <row r="1" spans="1:7" ht="15.75" thickBot="1" x14ac:dyDescent="0.3">
      <c r="A1" s="184" t="s">
        <v>132</v>
      </c>
      <c r="C1" s="326">
        <f>E51+G51</f>
        <v>0</v>
      </c>
      <c r="D1" s="327"/>
      <c r="E1" s="327"/>
      <c r="F1" s="327"/>
      <c r="G1" s="328"/>
    </row>
    <row r="2" spans="1:7" ht="15.75" thickBot="1" x14ac:dyDescent="0.3">
      <c r="C2" s="188"/>
      <c r="D2" s="189"/>
      <c r="E2" s="190" t="s">
        <v>133</v>
      </c>
      <c r="F2" s="189"/>
      <c r="G2" s="190" t="s">
        <v>134</v>
      </c>
    </row>
    <row r="3" spans="1:7" x14ac:dyDescent="0.25">
      <c r="A3" s="191" t="s">
        <v>5</v>
      </c>
      <c r="B3" s="192" t="s">
        <v>135</v>
      </c>
      <c r="C3" s="193" t="s">
        <v>136</v>
      </c>
      <c r="D3" s="194" t="s">
        <v>137</v>
      </c>
      <c r="E3" s="195" t="s">
        <v>138</v>
      </c>
      <c r="F3" s="194" t="s">
        <v>137</v>
      </c>
      <c r="G3" s="196" t="s">
        <v>138</v>
      </c>
    </row>
    <row r="4" spans="1:7" x14ac:dyDescent="0.25">
      <c r="A4" s="191"/>
      <c r="B4" s="192"/>
      <c r="C4" s="197"/>
      <c r="D4" s="198"/>
      <c r="E4" s="199"/>
      <c r="F4" s="199"/>
      <c r="G4" s="200"/>
    </row>
    <row r="5" spans="1:7" x14ac:dyDescent="0.25">
      <c r="A5" s="201" t="s">
        <v>81</v>
      </c>
      <c r="B5" s="202" t="s">
        <v>139</v>
      </c>
      <c r="C5" s="203"/>
      <c r="D5" s="204"/>
      <c r="E5" s="205"/>
      <c r="F5" s="205"/>
      <c r="G5" s="206"/>
    </row>
    <row r="6" spans="1:7" x14ac:dyDescent="0.25">
      <c r="A6" s="207"/>
      <c r="B6" s="208"/>
      <c r="C6" s="209"/>
      <c r="D6" s="210"/>
      <c r="E6" s="211"/>
      <c r="F6" s="212"/>
      <c r="G6" s="213"/>
    </row>
    <row r="7" spans="1:7" x14ac:dyDescent="0.25">
      <c r="A7" s="214" t="s">
        <v>140</v>
      </c>
      <c r="B7" s="208" t="s">
        <v>139</v>
      </c>
      <c r="C7" s="209"/>
      <c r="D7" s="210"/>
      <c r="E7" s="211"/>
      <c r="F7" s="212"/>
      <c r="G7" s="215"/>
    </row>
    <row r="8" spans="1:7" x14ac:dyDescent="0.25">
      <c r="A8" s="216" t="s">
        <v>141</v>
      </c>
      <c r="B8" s="217" t="s">
        <v>139</v>
      </c>
      <c r="C8" s="218"/>
      <c r="D8" s="219"/>
      <c r="E8" s="211"/>
      <c r="F8" s="220"/>
      <c r="G8" s="215"/>
    </row>
    <row r="9" spans="1:7" x14ac:dyDescent="0.25">
      <c r="A9" s="221" t="s">
        <v>142</v>
      </c>
      <c r="B9" s="222" t="s">
        <v>143</v>
      </c>
      <c r="C9" s="223">
        <v>50</v>
      </c>
      <c r="D9" s="224">
        <v>0</v>
      </c>
      <c r="E9" s="211">
        <f t="shared" ref="E9:E28" si="0">C9*D9</f>
        <v>0</v>
      </c>
      <c r="F9" s="211">
        <v>0</v>
      </c>
      <c r="G9" s="213">
        <f t="shared" ref="G9:G28" si="1">C9*F9</f>
        <v>0</v>
      </c>
    </row>
    <row r="10" spans="1:7" x14ac:dyDescent="0.25">
      <c r="A10" s="221" t="s">
        <v>144</v>
      </c>
      <c r="B10" s="222" t="s">
        <v>143</v>
      </c>
      <c r="C10" s="223">
        <v>50</v>
      </c>
      <c r="D10" s="224">
        <v>0</v>
      </c>
      <c r="E10" s="211">
        <f t="shared" si="0"/>
        <v>0</v>
      </c>
      <c r="F10" s="211">
        <v>0</v>
      </c>
      <c r="G10" s="213">
        <f t="shared" si="1"/>
        <v>0</v>
      </c>
    </row>
    <row r="11" spans="1:7" x14ac:dyDescent="0.25">
      <c r="A11" s="221" t="s">
        <v>145</v>
      </c>
      <c r="B11" s="222" t="s">
        <v>143</v>
      </c>
      <c r="C11" s="223">
        <v>10</v>
      </c>
      <c r="D11" s="224">
        <v>0</v>
      </c>
      <c r="E11" s="211">
        <f t="shared" si="0"/>
        <v>0</v>
      </c>
      <c r="F11" s="211">
        <v>0</v>
      </c>
      <c r="G11" s="213">
        <f t="shared" si="1"/>
        <v>0</v>
      </c>
    </row>
    <row r="12" spans="1:7" x14ac:dyDescent="0.25">
      <c r="A12" s="221" t="s">
        <v>146</v>
      </c>
      <c r="B12" s="222" t="s">
        <v>143</v>
      </c>
      <c r="C12" s="223">
        <v>10</v>
      </c>
      <c r="D12" s="224">
        <v>0</v>
      </c>
      <c r="E12" s="211">
        <f t="shared" si="0"/>
        <v>0</v>
      </c>
      <c r="F12" s="211">
        <v>0</v>
      </c>
      <c r="G12" s="213">
        <f t="shared" si="1"/>
        <v>0</v>
      </c>
    </row>
    <row r="13" spans="1:7" x14ac:dyDescent="0.25">
      <c r="A13" s="221" t="s">
        <v>139</v>
      </c>
      <c r="B13" s="222" t="s">
        <v>139</v>
      </c>
      <c r="C13" s="225"/>
      <c r="D13" s="226"/>
      <c r="E13" s="211"/>
      <c r="F13" s="227"/>
      <c r="G13" s="213"/>
    </row>
    <row r="14" spans="1:7" x14ac:dyDescent="0.25">
      <c r="A14" s="228"/>
      <c r="B14" s="229" t="s">
        <v>139</v>
      </c>
      <c r="C14" s="225"/>
      <c r="D14" s="226"/>
      <c r="E14" s="230"/>
      <c r="F14" s="231"/>
      <c r="G14" s="215"/>
    </row>
    <row r="15" spans="1:7" x14ac:dyDescent="0.25">
      <c r="A15" s="214" t="s">
        <v>147</v>
      </c>
      <c r="B15" s="232" t="s">
        <v>139</v>
      </c>
      <c r="C15" s="209"/>
      <c r="D15" s="210"/>
      <c r="E15" s="233">
        <f>SUM(E9:E14)</f>
        <v>0</v>
      </c>
      <c r="F15" s="212"/>
      <c r="G15" s="234">
        <f>SUM(G9:G14)</f>
        <v>0</v>
      </c>
    </row>
    <row r="16" spans="1:7" x14ac:dyDescent="0.25">
      <c r="A16" s="207"/>
      <c r="B16" s="208"/>
      <c r="C16" s="209"/>
      <c r="D16" s="210"/>
      <c r="E16" s="211"/>
      <c r="F16" s="212"/>
      <c r="G16" s="215"/>
    </row>
    <row r="17" spans="1:7" x14ac:dyDescent="0.25">
      <c r="A17" s="235" t="s">
        <v>148</v>
      </c>
      <c r="B17" s="208" t="s">
        <v>139</v>
      </c>
      <c r="C17" s="209"/>
      <c r="D17" s="210"/>
      <c r="E17" s="211"/>
      <c r="F17" s="212"/>
      <c r="G17" s="213"/>
    </row>
    <row r="18" spans="1:7" ht="48.75" x14ac:dyDescent="0.25">
      <c r="A18" s="236" t="s">
        <v>149</v>
      </c>
      <c r="B18" s="222" t="s">
        <v>150</v>
      </c>
      <c r="C18" s="225">
        <v>127</v>
      </c>
      <c r="D18" s="226">
        <v>0</v>
      </c>
      <c r="E18" s="211">
        <f t="shared" ref="E18:E19" si="2">C18*D18</f>
        <v>0</v>
      </c>
      <c r="F18" s="211">
        <v>0</v>
      </c>
      <c r="G18" s="213">
        <f t="shared" ref="G18:G19" si="3">C18*F18</f>
        <v>0</v>
      </c>
    </row>
    <row r="19" spans="1:7" x14ac:dyDescent="0.25">
      <c r="A19" s="237" t="s">
        <v>151</v>
      </c>
      <c r="B19" s="222" t="s">
        <v>150</v>
      </c>
      <c r="C19" s="225">
        <v>127</v>
      </c>
      <c r="D19" s="226">
        <v>0</v>
      </c>
      <c r="E19" s="211">
        <f t="shared" si="2"/>
        <v>0</v>
      </c>
      <c r="F19" s="211"/>
      <c r="G19" s="213">
        <f t="shared" si="3"/>
        <v>0</v>
      </c>
    </row>
    <row r="20" spans="1:7" x14ac:dyDescent="0.25">
      <c r="A20" s="237"/>
      <c r="B20" s="222"/>
      <c r="C20" s="225"/>
      <c r="D20" s="226"/>
      <c r="E20" s="211"/>
      <c r="F20" s="211"/>
      <c r="G20" s="213"/>
    </row>
    <row r="21" spans="1:7" x14ac:dyDescent="0.25">
      <c r="A21" s="237"/>
      <c r="B21" s="222"/>
      <c r="C21" s="225"/>
      <c r="D21" s="226"/>
      <c r="E21" s="211"/>
      <c r="F21" s="211"/>
      <c r="G21" s="213"/>
    </row>
    <row r="22" spans="1:7" x14ac:dyDescent="0.25">
      <c r="A22" s="238" t="s">
        <v>152</v>
      </c>
      <c r="B22" s="208" t="s">
        <v>139</v>
      </c>
      <c r="C22" s="209"/>
      <c r="D22" s="210"/>
      <c r="E22" s="239">
        <f>SUM(E18:E21)</f>
        <v>0</v>
      </c>
      <c r="F22" s="212"/>
      <c r="G22" s="240">
        <f>SUM(G18:G21)</f>
        <v>0</v>
      </c>
    </row>
    <row r="23" spans="1:7" x14ac:dyDescent="0.25">
      <c r="A23" s="238"/>
      <c r="B23" s="208"/>
      <c r="C23" s="209"/>
      <c r="D23" s="210"/>
      <c r="E23" s="211"/>
      <c r="F23" s="212"/>
      <c r="G23" s="213"/>
    </row>
    <row r="24" spans="1:7" x14ac:dyDescent="0.25">
      <c r="A24" s="207"/>
      <c r="B24" s="208" t="s">
        <v>139</v>
      </c>
      <c r="C24" s="209"/>
      <c r="D24" s="210"/>
      <c r="E24" s="211"/>
      <c r="F24" s="212"/>
      <c r="G24" s="213"/>
    </row>
    <row r="25" spans="1:7" x14ac:dyDescent="0.25">
      <c r="A25" s="221"/>
      <c r="B25" s="222"/>
      <c r="C25" s="223"/>
      <c r="D25" s="224"/>
      <c r="E25" s="211"/>
      <c r="F25" s="211"/>
      <c r="G25" s="213"/>
    </row>
    <row r="26" spans="1:7" x14ac:dyDescent="0.25">
      <c r="A26" s="241" t="s">
        <v>153</v>
      </c>
      <c r="B26" s="217" t="s">
        <v>139</v>
      </c>
      <c r="C26" s="242"/>
      <c r="D26" s="243"/>
      <c r="E26" s="211"/>
      <c r="F26" s="244"/>
      <c r="G26" s="213"/>
    </row>
    <row r="27" spans="1:7" x14ac:dyDescent="0.25">
      <c r="A27" s="221" t="s">
        <v>154</v>
      </c>
      <c r="B27" s="222" t="s">
        <v>150</v>
      </c>
      <c r="C27" s="223">
        <v>20</v>
      </c>
      <c r="D27" s="224">
        <v>0</v>
      </c>
      <c r="E27" s="211">
        <f t="shared" si="0"/>
        <v>0</v>
      </c>
      <c r="F27" s="211">
        <v>0</v>
      </c>
      <c r="G27" s="213">
        <f t="shared" si="1"/>
        <v>0</v>
      </c>
    </row>
    <row r="28" spans="1:7" ht="17.649999999999999" customHeight="1" x14ac:dyDescent="0.25">
      <c r="A28" s="221" t="s">
        <v>155</v>
      </c>
      <c r="B28" s="222" t="s">
        <v>150</v>
      </c>
      <c r="C28" s="223">
        <v>20</v>
      </c>
      <c r="D28" s="224">
        <v>0</v>
      </c>
      <c r="E28" s="211">
        <f t="shared" si="0"/>
        <v>0</v>
      </c>
      <c r="F28" s="211">
        <v>0</v>
      </c>
      <c r="G28" s="213">
        <f t="shared" si="1"/>
        <v>0</v>
      </c>
    </row>
    <row r="29" spans="1:7" x14ac:dyDescent="0.25">
      <c r="A29" s="245" t="s">
        <v>156</v>
      </c>
      <c r="B29" s="222"/>
      <c r="C29" s="223"/>
      <c r="D29" s="224"/>
      <c r="E29" s="239">
        <f>SUM(E25:E28)</f>
        <v>0</v>
      </c>
      <c r="F29" s="211"/>
      <c r="G29" s="240">
        <f>SUM(G25:G28)</f>
        <v>0</v>
      </c>
    </row>
    <row r="30" spans="1:7" x14ac:dyDescent="0.25">
      <c r="A30" s="221"/>
      <c r="B30" s="222"/>
      <c r="C30" s="223"/>
      <c r="D30" s="224"/>
      <c r="E30" s="211"/>
      <c r="F30" s="211"/>
      <c r="G30" s="213"/>
    </row>
    <row r="31" spans="1:7" x14ac:dyDescent="0.25">
      <c r="A31" s="207" t="s">
        <v>157</v>
      </c>
      <c r="B31" s="222"/>
      <c r="C31" s="223"/>
      <c r="D31" s="224"/>
      <c r="E31" s="211"/>
      <c r="F31" s="211"/>
      <c r="G31" s="213"/>
    </row>
    <row r="32" spans="1:7" ht="24.75" x14ac:dyDescent="0.25">
      <c r="A32" s="246" t="s">
        <v>158</v>
      </c>
      <c r="B32" s="222" t="s">
        <v>159</v>
      </c>
      <c r="C32" s="223">
        <v>1</v>
      </c>
      <c r="D32" s="224">
        <v>0</v>
      </c>
      <c r="E32" s="211">
        <f t="shared" ref="E32:E34" si="4">C32*D32</f>
        <v>0</v>
      </c>
      <c r="F32" s="211">
        <v>0</v>
      </c>
      <c r="G32" s="213">
        <f t="shared" ref="G32:G34" si="5">C32*F32</f>
        <v>0</v>
      </c>
    </row>
    <row r="33" spans="1:7" x14ac:dyDescent="0.25">
      <c r="A33" s="246" t="s">
        <v>160</v>
      </c>
      <c r="B33" s="222" t="s">
        <v>159</v>
      </c>
      <c r="C33" s="223">
        <v>1</v>
      </c>
      <c r="D33" s="224">
        <v>0</v>
      </c>
      <c r="E33" s="211">
        <f t="shared" si="4"/>
        <v>0</v>
      </c>
      <c r="F33" s="211">
        <v>0</v>
      </c>
      <c r="G33" s="213">
        <f t="shared" si="5"/>
        <v>0</v>
      </c>
    </row>
    <row r="34" spans="1:7" x14ac:dyDescent="0.25">
      <c r="A34" s="246" t="s">
        <v>161</v>
      </c>
      <c r="B34" s="222" t="s">
        <v>159</v>
      </c>
      <c r="C34" s="223">
        <v>1</v>
      </c>
      <c r="D34" s="224">
        <v>0</v>
      </c>
      <c r="E34" s="211">
        <f t="shared" si="4"/>
        <v>0</v>
      </c>
      <c r="F34" s="211">
        <v>0</v>
      </c>
      <c r="G34" s="213">
        <f t="shared" si="5"/>
        <v>0</v>
      </c>
    </row>
    <row r="35" spans="1:7" x14ac:dyDescent="0.25">
      <c r="A35" s="221"/>
      <c r="B35" s="222"/>
      <c r="C35" s="223"/>
      <c r="D35" s="224"/>
      <c r="E35" s="211"/>
      <c r="F35" s="211"/>
      <c r="G35" s="213"/>
    </row>
    <row r="36" spans="1:7" x14ac:dyDescent="0.25">
      <c r="A36" s="207" t="s">
        <v>162</v>
      </c>
      <c r="B36" s="222" t="s">
        <v>139</v>
      </c>
      <c r="C36" s="225"/>
      <c r="D36" s="226"/>
      <c r="E36" s="239">
        <f>SUM(E32:E35)</f>
        <v>0</v>
      </c>
      <c r="F36" s="227"/>
      <c r="G36" s="240">
        <f>SUM(G32:G35)</f>
        <v>0</v>
      </c>
    </row>
    <row r="37" spans="1:7" x14ac:dyDescent="0.25">
      <c r="A37" s="207"/>
      <c r="B37" s="208" t="s">
        <v>139</v>
      </c>
      <c r="C37" s="209"/>
      <c r="D37" s="210"/>
      <c r="E37" s="211"/>
      <c r="F37" s="212"/>
      <c r="G37" s="213"/>
    </row>
    <row r="38" spans="1:7" x14ac:dyDescent="0.25">
      <c r="A38" s="207" t="s">
        <v>163</v>
      </c>
      <c r="B38" s="208" t="s">
        <v>139</v>
      </c>
      <c r="C38" s="247"/>
      <c r="D38" s="233"/>
      <c r="E38" s="211"/>
      <c r="F38" s="248"/>
      <c r="G38" s="213"/>
    </row>
    <row r="39" spans="1:7" x14ac:dyDescent="0.25">
      <c r="A39" s="221" t="s">
        <v>164</v>
      </c>
      <c r="B39" s="222" t="s">
        <v>159</v>
      </c>
      <c r="C39" s="223">
        <v>1</v>
      </c>
      <c r="D39" s="224">
        <v>0</v>
      </c>
      <c r="E39" s="211">
        <f t="shared" ref="E39:E47" si="6">C39*D39</f>
        <v>0</v>
      </c>
      <c r="F39" s="211">
        <v>0</v>
      </c>
      <c r="G39" s="213">
        <f t="shared" ref="G39:G47" si="7">C39*F39</f>
        <v>0</v>
      </c>
    </row>
    <row r="40" spans="1:7" x14ac:dyDescent="0.25">
      <c r="A40" s="221" t="s">
        <v>165</v>
      </c>
      <c r="B40" s="222" t="s">
        <v>159</v>
      </c>
      <c r="C40" s="223">
        <v>1</v>
      </c>
      <c r="D40" s="224">
        <v>0</v>
      </c>
      <c r="E40" s="211">
        <f t="shared" si="6"/>
        <v>0</v>
      </c>
      <c r="F40" s="211">
        <v>0</v>
      </c>
      <c r="G40" s="213">
        <f t="shared" si="7"/>
        <v>0</v>
      </c>
    </row>
    <row r="41" spans="1:7" x14ac:dyDescent="0.25">
      <c r="A41" s="221" t="s">
        <v>166</v>
      </c>
      <c r="B41" s="222" t="s">
        <v>159</v>
      </c>
      <c r="C41" s="223">
        <v>1</v>
      </c>
      <c r="D41" s="224">
        <v>0</v>
      </c>
      <c r="E41" s="211">
        <f t="shared" si="6"/>
        <v>0</v>
      </c>
      <c r="F41" s="211">
        <v>0</v>
      </c>
      <c r="G41" s="213">
        <f t="shared" si="7"/>
        <v>0</v>
      </c>
    </row>
    <row r="42" spans="1:7" x14ac:dyDescent="0.25">
      <c r="A42" s="221" t="s">
        <v>167</v>
      </c>
      <c r="B42" s="222" t="s">
        <v>159</v>
      </c>
      <c r="C42" s="223">
        <v>1</v>
      </c>
      <c r="D42" s="224">
        <v>0</v>
      </c>
      <c r="E42" s="211">
        <f t="shared" si="6"/>
        <v>0</v>
      </c>
      <c r="F42" s="211">
        <v>0</v>
      </c>
      <c r="G42" s="213">
        <f t="shared" si="7"/>
        <v>0</v>
      </c>
    </row>
    <row r="43" spans="1:7" ht="17.649999999999999" customHeight="1" x14ac:dyDescent="0.25">
      <c r="A43" s="221" t="s">
        <v>168</v>
      </c>
      <c r="B43" s="222" t="s">
        <v>159</v>
      </c>
      <c r="C43" s="223">
        <v>1</v>
      </c>
      <c r="D43" s="224">
        <v>0</v>
      </c>
      <c r="E43" s="211">
        <f t="shared" si="6"/>
        <v>0</v>
      </c>
      <c r="F43" s="211">
        <v>0</v>
      </c>
      <c r="G43" s="213">
        <f t="shared" si="7"/>
        <v>0</v>
      </c>
    </row>
    <row r="44" spans="1:7" x14ac:dyDescent="0.25">
      <c r="A44" s="221" t="s">
        <v>169</v>
      </c>
      <c r="B44" s="222" t="s">
        <v>159</v>
      </c>
      <c r="C44" s="223">
        <v>1</v>
      </c>
      <c r="D44" s="224">
        <v>0</v>
      </c>
      <c r="E44" s="211">
        <f t="shared" si="6"/>
        <v>0</v>
      </c>
      <c r="F44" s="211">
        <v>0</v>
      </c>
      <c r="G44" s="213">
        <f t="shared" si="7"/>
        <v>0</v>
      </c>
    </row>
    <row r="45" spans="1:7" x14ac:dyDescent="0.25">
      <c r="A45" s="221" t="s">
        <v>170</v>
      </c>
      <c r="B45" s="222" t="s">
        <v>159</v>
      </c>
      <c r="C45" s="223">
        <v>1</v>
      </c>
      <c r="D45" s="224">
        <v>0</v>
      </c>
      <c r="E45" s="211">
        <f t="shared" si="6"/>
        <v>0</v>
      </c>
      <c r="F45" s="211">
        <v>0</v>
      </c>
      <c r="G45" s="213">
        <f t="shared" si="7"/>
        <v>0</v>
      </c>
    </row>
    <row r="46" spans="1:7" x14ac:dyDescent="0.25">
      <c r="A46" s="221" t="s">
        <v>171</v>
      </c>
      <c r="B46" s="222" t="s">
        <v>159</v>
      </c>
      <c r="C46" s="223">
        <v>1</v>
      </c>
      <c r="D46" s="224">
        <v>0</v>
      </c>
      <c r="E46" s="211">
        <f t="shared" si="6"/>
        <v>0</v>
      </c>
      <c r="F46" s="211">
        <v>0</v>
      </c>
      <c r="G46" s="213">
        <f t="shared" si="7"/>
        <v>0</v>
      </c>
    </row>
    <row r="47" spans="1:7" x14ac:dyDescent="0.25">
      <c r="A47" s="221" t="s">
        <v>172</v>
      </c>
      <c r="B47" s="222" t="s">
        <v>119</v>
      </c>
      <c r="C47" s="223">
        <v>1</v>
      </c>
      <c r="D47" s="224">
        <v>0</v>
      </c>
      <c r="E47" s="211">
        <f t="shared" si="6"/>
        <v>0</v>
      </c>
      <c r="F47" s="211">
        <v>0</v>
      </c>
      <c r="G47" s="213">
        <f t="shared" si="7"/>
        <v>0</v>
      </c>
    </row>
    <row r="48" spans="1:7" x14ac:dyDescent="0.25">
      <c r="A48" s="228"/>
      <c r="B48" s="229"/>
      <c r="C48" s="249"/>
      <c r="D48" s="250"/>
      <c r="E48" s="230"/>
      <c r="F48" s="230"/>
      <c r="G48" s="215"/>
    </row>
    <row r="49" spans="1:8" x14ac:dyDescent="0.25">
      <c r="A49" s="214" t="s">
        <v>173</v>
      </c>
      <c r="B49" s="232" t="s">
        <v>139</v>
      </c>
      <c r="C49" s="251"/>
      <c r="D49" s="252"/>
      <c r="E49" s="253">
        <f>SUM(E39:E47)</f>
        <v>0</v>
      </c>
      <c r="F49" s="254"/>
      <c r="G49" s="234">
        <f>SUM(G39:G47)</f>
        <v>0</v>
      </c>
    </row>
    <row r="50" spans="1:8" x14ac:dyDescent="0.25">
      <c r="A50" s="228" t="s">
        <v>139</v>
      </c>
      <c r="B50" s="229" t="s">
        <v>139</v>
      </c>
      <c r="C50" s="255"/>
      <c r="D50" s="256"/>
      <c r="E50" s="231"/>
      <c r="F50" s="231"/>
      <c r="G50" s="215"/>
    </row>
    <row r="51" spans="1:8" ht="15.75" thickBot="1" x14ac:dyDescent="0.3">
      <c r="A51" s="201" t="s">
        <v>174</v>
      </c>
      <c r="B51" s="202" t="s">
        <v>139</v>
      </c>
      <c r="C51" s="257"/>
      <c r="D51" s="258"/>
      <c r="E51" s="259">
        <f>E49+E36+E29+E22+E15</f>
        <v>0</v>
      </c>
      <c r="F51" s="259"/>
      <c r="G51" s="260">
        <f>G49+G36+G29+G22+G15</f>
        <v>0</v>
      </c>
      <c r="H51" s="261"/>
    </row>
    <row r="52" spans="1:8" x14ac:dyDescent="0.25">
      <c r="A52" s="228" t="s">
        <v>139</v>
      </c>
      <c r="B52" s="262" t="s">
        <v>139</v>
      </c>
      <c r="C52" s="263"/>
      <c r="D52" s="263"/>
      <c r="E52" s="263"/>
      <c r="F52" s="263"/>
      <c r="G52" s="263"/>
    </row>
  </sheetData>
  <mergeCells count="1">
    <mergeCell ref="C1:G1"/>
  </mergeCells>
  <pageMargins left="0.7" right="0.7" top="0.78740157499999996" bottom="0.78740157499999996" header="0.3" footer="0.3"/>
  <pageSetup paperSize="9" orientation="landscape" r:id="rId1"/>
  <headerFooter>
    <oddHeader>&amp;LOsvětlení knihovny 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 1 Pol</vt:lpstr>
      <vt:lpstr>1 2 Pol</vt:lpstr>
      <vt:lpstr>el.silnoproud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oadresa</vt:lpstr>
      <vt:lpstr>Stavba!Objednatel</vt:lpstr>
      <vt:lpstr>Stavba!Objekt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Honza</cp:lastModifiedBy>
  <cp:lastPrinted>2023-07-07T12:43:35Z</cp:lastPrinted>
  <dcterms:created xsi:type="dcterms:W3CDTF">2009-04-08T07:15:50Z</dcterms:created>
  <dcterms:modified xsi:type="dcterms:W3CDTF">2023-09-27T08:53:20Z</dcterms:modified>
</cp:coreProperties>
</file>